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Jan - Apr 2020" sheetId="1" r:id="rId1"/>
    <sheet name="May - Aug 2020" sheetId="2" r:id="rId2"/>
    <sheet name="Sept - Dec 2019" sheetId="3" r:id="rId3"/>
  </sheets>
  <definedNames>
    <definedName name="_xlnm._FilterDatabase" localSheetId="0" hidden="1">'Jan - Apr 2020'!$A$4:$H$4</definedName>
    <definedName name="_xlnm._FilterDatabase" localSheetId="1" hidden="1">'May - Aug 2020'!$A$4:$H$4</definedName>
  </definedNames>
  <calcPr fullCalcOnLoad="1"/>
</workbook>
</file>

<file path=xl/sharedStrings.xml><?xml version="1.0" encoding="utf-8"?>
<sst xmlns="http://schemas.openxmlformats.org/spreadsheetml/2006/main" count="767" uniqueCount="350">
  <si>
    <t>Spencers Dash Road Race</t>
  </si>
  <si>
    <t>Sheffield Running Club</t>
  </si>
  <si>
    <t>Date</t>
  </si>
  <si>
    <t>Race</t>
  </si>
  <si>
    <t>Details</t>
  </si>
  <si>
    <t>Contact</t>
  </si>
  <si>
    <t>Chesterfield Spire 10</t>
  </si>
  <si>
    <t>Road</t>
  </si>
  <si>
    <t>Trail</t>
  </si>
  <si>
    <t>Cross Country</t>
  </si>
  <si>
    <t>Sheffield Way Relay</t>
  </si>
  <si>
    <t>Silkstone Shuffle</t>
  </si>
  <si>
    <t>Silkstone Sports Pavilion</t>
  </si>
  <si>
    <t>Sutton Park, Sutton Coldfield</t>
  </si>
  <si>
    <t>National 6 &amp; 4-stage road relays</t>
  </si>
  <si>
    <t>Worksop Half Marathon</t>
  </si>
  <si>
    <t>Town Hall, Worksop</t>
  </si>
  <si>
    <t>Berry Hill Park, Mansfield</t>
  </si>
  <si>
    <t>Loxley Valley, Sheffield</t>
  </si>
  <si>
    <t>Kimberworth Santa Special</t>
  </si>
  <si>
    <t>Grange Park, Kimberworth</t>
  </si>
  <si>
    <t>Ward Green 6</t>
  </si>
  <si>
    <t>Bolsover 10k</t>
  </si>
  <si>
    <t>Bolsover School</t>
  </si>
  <si>
    <t>Barnsley 10k</t>
  </si>
  <si>
    <t>Royston Leisure Centre</t>
  </si>
  <si>
    <t>Fell</t>
  </si>
  <si>
    <t>Dewsbury 10k</t>
  </si>
  <si>
    <t>Wombwell 5</t>
  </si>
  <si>
    <t>Norton 9</t>
  </si>
  <si>
    <t>Norton, Doncaster</t>
  </si>
  <si>
    <t>Trunce 1</t>
  </si>
  <si>
    <t>Rother Valley Country Park</t>
  </si>
  <si>
    <t>Trunce 2</t>
  </si>
  <si>
    <t>Sheffield Half Marathon</t>
  </si>
  <si>
    <t>Dronfield 10k</t>
  </si>
  <si>
    <t>Nottingham University</t>
  </si>
  <si>
    <t>BMAF Road Relay Championships</t>
  </si>
  <si>
    <t>Hallam Chase</t>
  </si>
  <si>
    <t>Hallam Cricket Ground</t>
  </si>
  <si>
    <t>Trunce 4</t>
  </si>
  <si>
    <t>Oughtibridge Chase</t>
  </si>
  <si>
    <t>Oughtibridge Gala</t>
  </si>
  <si>
    <t>3.25m/500ft</t>
  </si>
  <si>
    <t>Damflask Road Relays</t>
  </si>
  <si>
    <t>Trunce 5</t>
  </si>
  <si>
    <t>Vets &amp; Open Road Race</t>
  </si>
  <si>
    <t>Trunce 6</t>
  </si>
  <si>
    <t>Trunce 7</t>
  </si>
  <si>
    <t>Askern 10</t>
  </si>
  <si>
    <t>Askern 10k</t>
  </si>
  <si>
    <t>ECCU Relays</t>
  </si>
  <si>
    <t>Tiger's Todger</t>
  </si>
  <si>
    <t>Totley Moor</t>
  </si>
  <si>
    <t>Cricket Inn, Totley</t>
  </si>
  <si>
    <t>Club Training Weekend</t>
  </si>
  <si>
    <t>Cooper's Farm, Edale</t>
  </si>
  <si>
    <t>Blackamoor Chase</t>
  </si>
  <si>
    <t>Sandal Beat Wood, Doncaster</t>
  </si>
  <si>
    <t>Graves Park, Sheffield</t>
  </si>
  <si>
    <t>Maltby Memorial Run</t>
  </si>
  <si>
    <t>Christmas Lights Run &amp; Meal</t>
  </si>
  <si>
    <t>Brass Monkey Half Marathon</t>
  </si>
  <si>
    <t>York Racecourse</t>
  </si>
  <si>
    <t>Kimmy Kanter</t>
  </si>
  <si>
    <t>Kimberworth</t>
  </si>
  <si>
    <t>Three Lakes Classic</t>
  </si>
  <si>
    <t>Thurlstone Chase</t>
  </si>
  <si>
    <t>Broomhead Chase</t>
  </si>
  <si>
    <t>Thurlstone</t>
  </si>
  <si>
    <t>Broomhead Hall</t>
  </si>
  <si>
    <t>Trunce 8</t>
  </si>
  <si>
    <t>Cutlers Relay inc NA Champs</t>
  </si>
  <si>
    <t>Penistone 10k</t>
  </si>
  <si>
    <t>BMAF CC Relays</t>
  </si>
  <si>
    <t>Lightwater Valley, Ripon</t>
  </si>
  <si>
    <t>Trunce 3</t>
  </si>
  <si>
    <t>Sandal Beat 10k</t>
  </si>
  <si>
    <t>Doncaster Town Centre 5k</t>
  </si>
  <si>
    <t>Bawtry Forest Trail Run</t>
  </si>
  <si>
    <t>7 miles</t>
  </si>
  <si>
    <t>Clowne Half Marathon</t>
  </si>
  <si>
    <t>Clowne Community Centre</t>
  </si>
  <si>
    <t>English Institute of Sport, Sheffield</t>
  </si>
  <si>
    <t>Ulley Chase</t>
  </si>
  <si>
    <t>Midsummer Dash</t>
  </si>
  <si>
    <t>Whiston PC Cricket Club</t>
  </si>
  <si>
    <t>Sheffield City Centre</t>
  </si>
  <si>
    <t>Catholic Club, Millingdale, Maltby</t>
  </si>
  <si>
    <t>Track</t>
  </si>
  <si>
    <t>Brinsworth Comprehensive</t>
  </si>
  <si>
    <t>Manchester Uni CC Relays</t>
  </si>
  <si>
    <t>University Playing Fields, Wythenshawe</t>
  </si>
  <si>
    <t>Kimberworth Canal Race</t>
  </si>
  <si>
    <t>New York Stadium, Rotherham</t>
  </si>
  <si>
    <t>The Ponton Plod</t>
  </si>
  <si>
    <t>Great Ponton, near Grantham</t>
  </si>
  <si>
    <t>Titchfield Park, Mansfield</t>
  </si>
  <si>
    <t>Hartcliffe Hill Race</t>
  </si>
  <si>
    <t>Ackworth Half Marathon</t>
  </si>
  <si>
    <t>Pontefract Road, Ackworth, WF7 7ET</t>
  </si>
  <si>
    <t>East Hull 20</t>
  </si>
  <si>
    <t>Handsworth Hobble</t>
  </si>
  <si>
    <t>Old Crown Pub, Handsworth</t>
  </si>
  <si>
    <t>Elmton Chase</t>
  </si>
  <si>
    <t>Penistone Hill Race</t>
  </si>
  <si>
    <t>Canal mooring, EIS</t>
  </si>
  <si>
    <t>Penistone Showground</t>
  </si>
  <si>
    <t>Sheffield 10k</t>
  </si>
  <si>
    <t>City Centre, Sheffield</t>
  </si>
  <si>
    <t>Abbey Dash</t>
  </si>
  <si>
    <t>City Centre, Leeds</t>
  </si>
  <si>
    <t>Moss Valley Madness</t>
  </si>
  <si>
    <t>Eckington School S21 4GN</t>
  </si>
  <si>
    <t>SRC Timed Miles</t>
  </si>
  <si>
    <t>Woodbourn Road Track</t>
  </si>
  <si>
    <t>Genn Lane Community Centre</t>
  </si>
  <si>
    <t>Oxspring Hunshelf Ambles Revenge</t>
  </si>
  <si>
    <t>Huddersfield 10k</t>
  </si>
  <si>
    <t>Clifton Park, Rotherham</t>
  </si>
  <si>
    <t>Waverley Dash</t>
  </si>
  <si>
    <t>Buxton Half Marathon</t>
  </si>
  <si>
    <t>Buxton Town Centre</t>
  </si>
  <si>
    <t>Wickersley Chase</t>
  </si>
  <si>
    <t>Mansfield 5k &amp; 10k</t>
  </si>
  <si>
    <t>Terrain</t>
  </si>
  <si>
    <t>Harewood House, Leeds</t>
  </si>
  <si>
    <t>Tigger Tor</t>
  </si>
  <si>
    <t>Sheffield Tigers RUFC, S17 3AB</t>
  </si>
  <si>
    <t>Dewsbury Sports Centre, WF12 8EN</t>
  </si>
  <si>
    <t xml:space="preserve">Wombwell Sport Pavilion, Done Valley Way </t>
  </si>
  <si>
    <t>Salthouse Road, Hull, HU8 9HF</t>
  </si>
  <si>
    <t>mike.levery@mclconsultancy.co.uk</t>
  </si>
  <si>
    <t>Wakefield 10k</t>
  </si>
  <si>
    <t>Clarence Park, Wakefield</t>
  </si>
  <si>
    <t>3.75 miles</t>
  </si>
  <si>
    <t>Road/Trail</t>
  </si>
  <si>
    <t>Path</t>
  </si>
  <si>
    <t>Monsal Trail 10k/Half Marathon/Marathon</t>
  </si>
  <si>
    <t>Monsal Trail, Bakewell Station, DE45 1GE</t>
  </si>
  <si>
    <t>Sheffield Run Jump Throw 2</t>
  </si>
  <si>
    <t>EIS, Sheffield</t>
  </si>
  <si>
    <t>Variety</t>
  </si>
  <si>
    <t>Indoor Track</t>
  </si>
  <si>
    <t>Sheffield Run Jump Throw 3</t>
  </si>
  <si>
    <t>Sheffield Festival of Athletics Indoor Open</t>
  </si>
  <si>
    <t>Trunce 9</t>
  </si>
  <si>
    <t>Yorkshire CC Championships^</t>
  </si>
  <si>
    <t>Northern CC Championships^</t>
  </si>
  <si>
    <t>National CC Championships^</t>
  </si>
  <si>
    <t>North Lincolnshire Half Marathon</t>
  </si>
  <si>
    <t>Quibell Park, Scunthorpe</t>
  </si>
  <si>
    <t>Low Bradfield, Sheffield</t>
  </si>
  <si>
    <t>Manor Way, Askern</t>
  </si>
  <si>
    <t>Ed Prickett (Nottingham University) Road Relays</t>
  </si>
  <si>
    <t>Various</t>
  </si>
  <si>
    <t>Penistone Church Football Ground, S36 6AT</t>
  </si>
  <si>
    <t>Elmton, S80 4LS</t>
  </si>
  <si>
    <t>Holmebrook Valley Park</t>
  </si>
  <si>
    <t>Distance (Elevation)</t>
  </si>
  <si>
    <t>Winter Green Pub</t>
  </si>
  <si>
    <t>Milton Arms, S61 4DY</t>
  </si>
  <si>
    <t>SYCC League 4^</t>
  </si>
  <si>
    <t>SYCC League 3^</t>
  </si>
  <si>
    <t>SYCC League 2^</t>
  </si>
  <si>
    <t>SYCC League 1^</t>
  </si>
  <si>
    <t>Doncaster 10k</t>
  </si>
  <si>
    <t>Doncaster Race Course, DN2 6BB</t>
  </si>
  <si>
    <t>Edwinstowe 10k</t>
  </si>
  <si>
    <t>Forest Corner, Edwinstowe</t>
  </si>
  <si>
    <t>Sheffield Castle parkrun^</t>
  </si>
  <si>
    <t>Manor Fields Park ,City Road, Sheffield</t>
  </si>
  <si>
    <t>Bawtry Forest, DN10 6NJ</t>
  </si>
  <si>
    <t>Cross Country/Trail</t>
  </si>
  <si>
    <t>Wickersley Working Men's Social Club, S66 1EN</t>
  </si>
  <si>
    <t>F35+ 3 legs, M35 &amp; M45 5 legs, M55 4 legs</t>
  </si>
  <si>
    <t>Dronfield Town 10k</t>
  </si>
  <si>
    <t>HE Barnes Stadium</t>
  </si>
  <si>
    <t>Packhorse Inn, High Green, Chapeltown</t>
  </si>
  <si>
    <t>Roche Abbey, Maltby</t>
  </si>
  <si>
    <t>Multi-terrain</t>
  </si>
  <si>
    <t>Dabka Round Donny Run</t>
  </si>
  <si>
    <t> Town Fields, Doncaster</t>
  </si>
  <si>
    <t>Rotherham 10k</t>
  </si>
  <si>
    <t>Sheffield Run Jump Throw 1</t>
  </si>
  <si>
    <t>Outdoor Track</t>
  </si>
  <si>
    <t>Yorkshire Track and Field Champs</t>
  </si>
  <si>
    <t>Cudworth, Barnsley</t>
  </si>
  <si>
    <t>Trail/Fell</t>
  </si>
  <si>
    <t>Bamford Carnival Fell Race</t>
  </si>
  <si>
    <t>Bamford Recreation Ground, S33 0DA</t>
  </si>
  <si>
    <t>Global Energy Race</t>
  </si>
  <si>
    <t>Sunrise City 5k</t>
  </si>
  <si>
    <t>Devonshire Green</t>
  </si>
  <si>
    <t>Peak District Challenge</t>
  </si>
  <si>
    <t>Hathersage, Peak District</t>
  </si>
  <si>
    <t>Percy Pud 10k</t>
  </si>
  <si>
    <t>Northern 6 &amp; 4-Stage Road Relays</t>
  </si>
  <si>
    <t>Cusworth 10k</t>
  </si>
  <si>
    <t>Rother Valley 10k</t>
  </si>
  <si>
    <t>Rother Valley Marathon</t>
  </si>
  <si>
    <t>Rother Valley Half Marathon</t>
  </si>
  <si>
    <t>Sheffield Festival Steel City Cup</t>
  </si>
  <si>
    <t>Sport City, Manchester</t>
  </si>
  <si>
    <t>Mount St Mary's College, Spinkhill</t>
  </si>
  <si>
    <t>Cusworth Hall, near Doncaster</t>
  </si>
  <si>
    <t>Round Rotherham 50</t>
  </si>
  <si>
    <t>The Manvers Waterfront Boat Club</t>
  </si>
  <si>
    <t>Northern Athletics Indoor Open</t>
  </si>
  <si>
    <t>Braithwell Boxing Day Race</t>
  </si>
  <si>
    <t>Butcher's Arms, Braithwell</t>
  </si>
  <si>
    <t>West Park, Long Eaton, NG10 4AA</t>
  </si>
  <si>
    <t>Campsall Country Park</t>
  </si>
  <si>
    <t>Cannon Hall</t>
  </si>
  <si>
    <t>Pontefract Half Marathon</t>
  </si>
  <si>
    <t>Pontefract Town Center, WF8 1AN</t>
  </si>
  <si>
    <t>7.5 miles</t>
  </si>
  <si>
    <t>13.1 miles</t>
  </si>
  <si>
    <t>5 miles</t>
  </si>
  <si>
    <t>SW 6 km, SM 10 km</t>
  </si>
  <si>
    <t>5 km</t>
  </si>
  <si>
    <t>10 km</t>
  </si>
  <si>
    <t>9 miles</t>
  </si>
  <si>
    <t>4.5 miles</t>
  </si>
  <si>
    <t>4 miles</t>
  </si>
  <si>
    <t>20 miles</t>
  </si>
  <si>
    <t>10 km/13.1 miles/26.2 miles</t>
  </si>
  <si>
    <t>6 or 3 miles</t>
  </si>
  <si>
    <t>3.7 miles (500ft)</t>
  </si>
  <si>
    <t>5.4 or 3.2 miles</t>
  </si>
  <si>
    <t>2.5 miles (492ft)</t>
  </si>
  <si>
    <t>3 miles</t>
  </si>
  <si>
    <t>6 miles</t>
  </si>
  <si>
    <t>5 miles (680ft)</t>
  </si>
  <si>
    <t>5.3 miles (685ft)</t>
  </si>
  <si>
    <t>3.25 miles (800ft)</t>
  </si>
  <si>
    <t>F 3 x 2 miles, M 4 x 2 miles</t>
  </si>
  <si>
    <t>5.25 miles</t>
  </si>
  <si>
    <t>16 miles</t>
  </si>
  <si>
    <t>F 3 x 3.5 miles, M 4 x 3.5 miles</t>
  </si>
  <si>
    <t>10 miles</t>
  </si>
  <si>
    <t>4 miles (600ft)</t>
  </si>
  <si>
    <t>3.5 miles (820ft)</t>
  </si>
  <si>
    <t>5 km/10 km</t>
  </si>
  <si>
    <t>10 km (1,444m)</t>
  </si>
  <si>
    <t>1 mile</t>
  </si>
  <si>
    <t>30 km</t>
  </si>
  <si>
    <t>F 4 x 5.4 km, M 6 x 6.8 km</t>
  </si>
  <si>
    <t>3 km/5 km/10 km</t>
  </si>
  <si>
    <t>F 4 x 6 km, M 6 x 6 km</t>
  </si>
  <si>
    <t>SW 5 km, SM 8 km</t>
  </si>
  <si>
    <t>F 4 x 3 km, M 6 x 3 km</t>
  </si>
  <si>
    <t>12/17/27 miles</t>
  </si>
  <si>
    <t>5 x 10 miles in pairs</t>
  </si>
  <si>
    <t>4.4 miles</t>
  </si>
  <si>
    <t>50 miles</t>
  </si>
  <si>
    <t>26.2 miles</t>
  </si>
  <si>
    <t>4.3 miles</t>
  </si>
  <si>
    <t>F 3 x 3 km, M 4 x 5 km</t>
  </si>
  <si>
    <t>Leeds Golden Mile</t>
  </si>
  <si>
    <t>Leeds Beckett Carnegie Athletics Centre, LS6 3QS</t>
  </si>
  <si>
    <t>Rafters Bar, Waggon &amp; Horses, Oxspring, S36 8YQ</t>
  </si>
  <si>
    <t>Sheffield Open CC^</t>
  </si>
  <si>
    <t>U20W 5.7 km, U20M/SW 8.1 km, SM 12.1 km</t>
  </si>
  <si>
    <t>U20W 6.1 km, U20M/SW 8.1 km, SM 10.2 km</t>
  </si>
  <si>
    <t>Pontefract Park, WF8 4QD</t>
  </si>
  <si>
    <t>9.7 miles (1,600ft)</t>
  </si>
  <si>
    <t>U20W 6 km, U20M 10km, SW 8 km, SM 12 km</t>
  </si>
  <si>
    <t>Huddersfield RU, Lockwood Park, HD1 3UP</t>
  </si>
  <si>
    <t>Brownlee Centre Festival of Running</t>
  </si>
  <si>
    <t>Brownlee Centre, University of Leeds</t>
  </si>
  <si>
    <t>Spen 20</t>
  </si>
  <si>
    <t>Princess Mary Athletics Stadium, Cleckheaton, WF15 6LW</t>
  </si>
  <si>
    <t>Northern 6 &amp; 12 Stage Road Relays</t>
  </si>
  <si>
    <t>National 6 &amp; 12 Stage Road Relays</t>
  </si>
  <si>
    <t>TBC</t>
  </si>
  <si>
    <t>16 miles (4,232 ft)</t>
  </si>
  <si>
    <t>3.7 miles (500 ft)</t>
  </si>
  <si>
    <t>6.5 miles (1,000 ft)</t>
  </si>
  <si>
    <t>Exterminator</t>
  </si>
  <si>
    <t>Butchers Dog Leg</t>
  </si>
  <si>
    <t>Rother Valley 5k</t>
  </si>
  <si>
    <t>Birkenhead Park, CH43 8SQ</t>
  </si>
  <si>
    <t>F 3 x 2.3 miles, M 4 x 2.3 miles</t>
  </si>
  <si>
    <t>Sports field near Wagon and Horses Pub, Oxspring</t>
  </si>
  <si>
    <t>Barnsley Boundary Relay</t>
  </si>
  <si>
    <t>Brinsworth 10k</t>
  </si>
  <si>
    <t>Hunshelf Amble</t>
  </si>
  <si>
    <t>Braithwell</t>
  </si>
  <si>
    <t>Higham Hurtle</t>
  </si>
  <si>
    <t>Barugh Green Club, Higham Common Rd</t>
  </si>
  <si>
    <t>Dronfield Woodhouse, S18 8UE</t>
  </si>
  <si>
    <t>Langsett Barn, S36 4GY</t>
  </si>
  <si>
    <t>Higham Cricket Club, Barnsley, S75 1PF</t>
  </si>
  <si>
    <t>10 x 4-11.5 miles</t>
  </si>
  <si>
    <t>Rockingham (Milton Arms) 5k</t>
  </si>
  <si>
    <t>Sherwood Pines 10k</t>
  </si>
  <si>
    <t>Sherwood Pines Forest Park</t>
  </si>
  <si>
    <t>NMAC 5km Road Championships</t>
  </si>
  <si>
    <t>Brownlee Centre, Leeds</t>
  </si>
  <si>
    <t>5km</t>
  </si>
  <si>
    <t>Race Website</t>
  </si>
  <si>
    <t>Closed Road</t>
  </si>
  <si>
    <t>Kiverton Community Woodland</t>
  </si>
  <si>
    <t>Norfolk park, Sheffield</t>
  </si>
  <si>
    <t>Fixtures January - April 2020</t>
  </si>
  <si>
    <t>Yorkshire Vets CC</t>
  </si>
  <si>
    <t>Longley Park, Sheffield</t>
  </si>
  <si>
    <t xml:space="preserve">Race Website </t>
  </si>
  <si>
    <t>Yorkshirew Road Relays</t>
  </si>
  <si>
    <t>Leeds</t>
  </si>
  <si>
    <t>3 Merry Lads, Lodge Moor</t>
  </si>
  <si>
    <t>South Hyorkshire Road League 2</t>
  </si>
  <si>
    <t>Brodsworth</t>
  </si>
  <si>
    <t>South Yorkshire Road League 1</t>
  </si>
  <si>
    <t>London Marathon</t>
  </si>
  <si>
    <t>London</t>
  </si>
  <si>
    <t>Rotherham parkrun</t>
  </si>
  <si>
    <t>Clifton Park</t>
  </si>
  <si>
    <t>Oxspring Amble</t>
  </si>
  <si>
    <t>Green Moor, Oxspring</t>
  </si>
  <si>
    <t>7.5mile</t>
  </si>
  <si>
    <t>Off road</t>
  </si>
  <si>
    <t>Manchester Marathon</t>
  </si>
  <si>
    <t>Manchester</t>
  </si>
  <si>
    <t>26.2mile</t>
  </si>
  <si>
    <t>Forge Dam School</t>
  </si>
  <si>
    <t>20/5//2020</t>
  </si>
  <si>
    <t>5mile</t>
  </si>
  <si>
    <t>South Yorkshire Road League 4</t>
  </si>
  <si>
    <t>Round Sheffield Run</t>
  </si>
  <si>
    <t>Endcliffe Park, Sheffield</t>
  </si>
  <si>
    <t>14mile (ish)</t>
  </si>
  <si>
    <t>Barnsley town centre 5km</t>
  </si>
  <si>
    <t>Barnsley town centre</t>
  </si>
  <si>
    <t>Roche Abbey Dash</t>
  </si>
  <si>
    <t>8.75km</t>
  </si>
  <si>
    <t>Dodworth</t>
  </si>
  <si>
    <t>Club Champ</t>
  </si>
  <si>
    <t>Club/Free</t>
  </si>
  <si>
    <t>Yes</t>
  </si>
  <si>
    <t>Fixtures September - December 2020</t>
  </si>
  <si>
    <t>Fixtures May - August 2020</t>
  </si>
  <si>
    <t>****STILL TO BE UPDATED - LAST YEARS DATES FOR REFERENCE****</t>
  </si>
  <si>
    <t>Loxley Lash 1</t>
  </si>
  <si>
    <t>Loxley Lash 2</t>
  </si>
  <si>
    <t>Loxley Lash 3</t>
  </si>
  <si>
    <t>South Yorkshire County Athletics Association calander</t>
  </si>
  <si>
    <t>Rother Valley Park Run</t>
  </si>
  <si>
    <t>South Yorkshire Road League 3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</si>
</sst>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400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2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4" fillId="0" borderId="10" xfId="53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3" xfId="53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4" fontId="0" fillId="0" borderId="17" xfId="0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4" fillId="0" borderId="15" xfId="53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4" fillId="0" borderId="18" xfId="53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4" fontId="0" fillId="0" borderId="2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14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0" borderId="10" xfId="53" applyFill="1" applyBorder="1" applyAlignment="1" applyProtection="1">
      <alignment horizontal="center"/>
      <protection/>
    </xf>
    <xf numFmtId="14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21" xfId="53" applyFill="1" applyBorder="1" applyAlignment="1" applyProtection="1">
      <alignment horizontal="center" vertical="center"/>
      <protection/>
    </xf>
    <xf numFmtId="14" fontId="0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4" fontId="0" fillId="0" borderId="21" xfId="0" applyNumberFormat="1" applyFont="1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4" fontId="0" fillId="0" borderId="22" xfId="0" applyNumberFormat="1" applyFill="1" applyBorder="1" applyAlignment="1">
      <alignment horizontal="center" vertical="center"/>
    </xf>
    <xf numFmtId="14" fontId="0" fillId="0" borderId="10" xfId="0" applyNumberFormat="1" applyFont="1" applyFill="1" applyBorder="1" applyAlignment="1" quotePrefix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4" fontId="0" fillId="0" borderId="21" xfId="0" applyNumberFormat="1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horizontal="center" vertical="center"/>
    </xf>
    <xf numFmtId="14" fontId="0" fillId="0" borderId="21" xfId="0" applyNumberFormat="1" applyFont="1" applyFill="1" applyBorder="1" applyAlignment="1">
      <alignment horizontal="center" vertical="center"/>
    </xf>
    <xf numFmtId="14" fontId="0" fillId="0" borderId="23" xfId="0" applyNumberFormat="1" applyFont="1" applyFill="1" applyBorder="1" applyAlignment="1">
      <alignment horizontal="center" vertical="center"/>
    </xf>
    <xf numFmtId="14" fontId="0" fillId="0" borderId="22" xfId="0" applyNumberFormat="1" applyFont="1" applyFill="1" applyBorder="1" applyAlignment="1">
      <alignment horizontal="center" vertical="center"/>
    </xf>
    <xf numFmtId="14" fontId="0" fillId="0" borderId="22" xfId="0" applyNumberFormat="1" applyFont="1" applyFill="1" applyBorder="1" applyAlignment="1">
      <alignment horizontal="center" vertical="center"/>
    </xf>
    <xf numFmtId="14" fontId="0" fillId="0" borderId="24" xfId="0" applyNumberFormat="1" applyFont="1" applyFill="1" applyBorder="1" applyAlignment="1">
      <alignment horizontal="center" vertical="center"/>
    </xf>
    <xf numFmtId="14" fontId="0" fillId="0" borderId="25" xfId="0" applyNumberFormat="1" applyFont="1" applyFill="1" applyBorder="1" applyAlignment="1">
      <alignment horizontal="center" vertical="center"/>
    </xf>
    <xf numFmtId="14" fontId="0" fillId="0" borderId="26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4" fontId="0" fillId="0" borderId="28" xfId="0" applyNumberFormat="1" applyFont="1" applyFill="1" applyBorder="1" applyAlignment="1">
      <alignment horizontal="center" vertical="center"/>
    </xf>
    <xf numFmtId="14" fontId="0" fillId="0" borderId="29" xfId="0" applyNumberFormat="1" applyFont="1" applyFill="1" applyBorder="1" applyAlignment="1">
      <alignment horizontal="center" vertical="center"/>
    </xf>
    <xf numFmtId="14" fontId="0" fillId="0" borderId="25" xfId="0" applyNumberFormat="1" applyFont="1" applyFill="1" applyBorder="1" applyAlignment="1">
      <alignment horizontal="center" vertical="center"/>
    </xf>
    <xf numFmtId="14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4" fontId="0" fillId="0" borderId="25" xfId="0" applyNumberFormat="1" applyFill="1" applyBorder="1" applyAlignment="1">
      <alignment horizontal="center" vertical="center"/>
    </xf>
    <xf numFmtId="14" fontId="0" fillId="0" borderId="26" xfId="0" applyNumberForma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0" xfId="53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tleyac.org.uk/tigger-tor/" TargetMode="External" /><Relationship Id="rId2" Type="http://schemas.openxmlformats.org/officeDocument/2006/relationships/hyperlink" Target="https://www.yorkknavesmireharriers.co.uk/brass-monkey/" TargetMode="External" /><Relationship Id="rId3" Type="http://schemas.openxmlformats.org/officeDocument/2006/relationships/hyperlink" Target="mailto:mike.levery@mclconsultancy.co.uk" TargetMode="External" /><Relationship Id="rId4" Type="http://schemas.openxmlformats.org/officeDocument/2006/relationships/hyperlink" Target="mailto:mike.levery@mclconsultancy.co.uk" TargetMode="External" /><Relationship Id="rId5" Type="http://schemas.openxmlformats.org/officeDocument/2006/relationships/hyperlink" Target="http://www.sheffieldfestival.org/entries.htm" TargetMode="External" /><Relationship Id="rId6" Type="http://schemas.openxmlformats.org/officeDocument/2006/relationships/hyperlink" Target="mailto:mike.levery@mclconsultancy.co.uk" TargetMode="External" /><Relationship Id="rId7" Type="http://schemas.openxmlformats.org/officeDocument/2006/relationships/hyperlink" Target="mailto:mike.levery@mclconsultancy.co.uk" TargetMode="External" /><Relationship Id="rId8" Type="http://schemas.openxmlformats.org/officeDocument/2006/relationships/hyperlink" Target="mailto:mike.levery@mclconsultancy.co.uk" TargetMode="External" /><Relationship Id="rId9" Type="http://schemas.openxmlformats.org/officeDocument/2006/relationships/hyperlink" Target="mailto:mike.levery@mclconsultancy.co.uk" TargetMode="External" /><Relationship Id="rId10" Type="http://schemas.openxmlformats.org/officeDocument/2006/relationships/hyperlink" Target="mailto:mike.levery@mclconsultancy.co.uk" TargetMode="External" /><Relationship Id="rId11" Type="http://schemas.openxmlformats.org/officeDocument/2006/relationships/hyperlink" Target="https://www.yvaa.org/championships/" TargetMode="External" /><Relationship Id="rId12" Type="http://schemas.openxmlformats.org/officeDocument/2006/relationships/hyperlink" Target="https://bookitzone.com/phil_tordoff_1/vnjFFX" TargetMode="External" /><Relationship Id="rId13" Type="http://schemas.openxmlformats.org/officeDocument/2006/relationships/hyperlink" Target="https://www.spenac.co.uk/news/spen20--2020--sunday-15th-march-2020-2485215.html" TargetMode="External" /><Relationship Id="rId14" Type="http://schemas.openxmlformats.org/officeDocument/2006/relationships/hyperlink" Target="https://www.entryhub.co.uk/2020-dronfield-10k" TargetMode="External" /><Relationship Id="rId15" Type="http://schemas.openxmlformats.org/officeDocument/2006/relationships/hyperlink" Target="https://www.runforall.com/events/half-marathon/sheffield-half-marathon/" TargetMode="External" /><Relationship Id="rId16" Type="http://schemas.openxmlformats.org/officeDocument/2006/relationships/hyperlink" Target="mailto:mike.levery@mclconsultancy.co.uk" TargetMode="External" /><Relationship Id="rId17" Type="http://schemas.openxmlformats.org/officeDocument/2006/relationships/hyperlink" Target="mailto:mike.levery@mclconsultancy.co.uk" TargetMode="External" /><Relationship Id="rId18" Type="http://schemas.openxmlformats.org/officeDocument/2006/relationships/hyperlink" Target="https://www.virginmoneylondonmarathon.com/en-gb/how-to-enter/" TargetMode="External" /><Relationship Id="rId19" Type="http://schemas.openxmlformats.org/officeDocument/2006/relationships/hyperlink" Target="https://www.sportsentrysolutions.com/new_race_page.php?recordID=201278" TargetMode="External" /><Relationship Id="rId20" Type="http://schemas.openxmlformats.org/officeDocument/2006/relationships/hyperlink" Target="https://www.parkrun.org.uk/rotherham/" TargetMode="External" /><Relationship Id="rId21" Type="http://schemas.openxmlformats.org/officeDocument/2006/relationships/hyperlink" Target="http://pfrac.co.uk/club-races/oxspring-hunshelf-amble/" TargetMode="External" /><Relationship Id="rId22" Type="http://schemas.openxmlformats.org/officeDocument/2006/relationships/hyperlink" Target="https://www.nice-work.org.uk/races/the-monsal-trail-half-marathon-Sat" TargetMode="External" /><Relationship Id="rId23" Type="http://schemas.openxmlformats.org/officeDocument/2006/relationships/hyperlink" Target="https://www.manchestermarathon.co.uk/home/" TargetMode="External" /><Relationship Id="rId24" Type="http://schemas.openxmlformats.org/officeDocument/2006/relationships/hyperlink" Target="http://www.barnsleyharriers.org.uk/index.php/higham-hurtle" TargetMode="External" /><Relationship Id="rId25" Type="http://schemas.openxmlformats.org/officeDocument/2006/relationships/hyperlink" Target="https://www.sycaa.org.uk/fixtures/month/" TargetMode="External" /><Relationship Id="rId2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ke.levery@mclconsultancy.co.uk" TargetMode="External" /><Relationship Id="rId2" Type="http://schemas.openxmlformats.org/officeDocument/2006/relationships/hyperlink" Target="mailto:mike.levery@mclconsultancy.co.uk" TargetMode="External" /><Relationship Id="rId3" Type="http://schemas.openxmlformats.org/officeDocument/2006/relationships/hyperlink" Target="http://www.barnsleyac.co.uk/bacraces.html" TargetMode="External" /><Relationship Id="rId4" Type="http://schemas.openxmlformats.org/officeDocument/2006/relationships/hyperlink" Target="mailto:mike.levery@mclconsultancy.co.uk" TargetMode="External" /><Relationship Id="rId5" Type="http://schemas.openxmlformats.org/officeDocument/2006/relationships/hyperlink" Target="mailto:mike.levery@mclconsultancy.co.uk" TargetMode="External" /><Relationship Id="rId6" Type="http://schemas.openxmlformats.org/officeDocument/2006/relationships/hyperlink" Target="https://tape2tape.co.uk/events/north-lincolnshire-half-marathon-5/" TargetMode="External" /><Relationship Id="rId7" Type="http://schemas.openxmlformats.org/officeDocument/2006/relationships/hyperlink" Target="https://bookitzone.com/dronfield_town/S9jFFX" TargetMode="External" /><Relationship Id="rId8" Type="http://schemas.openxmlformats.org/officeDocument/2006/relationships/hyperlink" Target="mailto:mike.levery@mclconsultancy.co.uk" TargetMode="External" /><Relationship Id="rId9" Type="http://schemas.openxmlformats.org/officeDocument/2006/relationships/hyperlink" Target="mailto:mike.levery@mclconsultancy.co.uk" TargetMode="External" /><Relationship Id="rId10" Type="http://schemas.openxmlformats.org/officeDocument/2006/relationships/hyperlink" Target="mailto:mike.levery@mclconsultancy.co.uk" TargetMode="External" /><Relationship Id="rId11" Type="http://schemas.openxmlformats.org/officeDocument/2006/relationships/hyperlink" Target="http://www.totleyac.org.uk/race-series-2/" TargetMode="External" /><Relationship Id="rId12" Type="http://schemas.openxmlformats.org/officeDocument/2006/relationships/hyperlink" Target="https://www.roundsheffieldrun.com/" TargetMode="External" /><Relationship Id="rId13" Type="http://schemas.openxmlformats.org/officeDocument/2006/relationships/hyperlink" Target="http://www.barnsleyharriers.org.uk/index.php/silkstone-shuffle" TargetMode="External" /><Relationship Id="rId14" Type="http://schemas.openxmlformats.org/officeDocument/2006/relationships/hyperlink" Target="mailto:mike.levery@mclconsultancy.co.uk" TargetMode="External" /><Relationship Id="rId15" Type="http://schemas.openxmlformats.org/officeDocument/2006/relationships/hyperlink" Target="http://rounddonnyrun.co.uk/" TargetMode="External" /><Relationship Id="rId16" Type="http://schemas.openxmlformats.org/officeDocument/2006/relationships/hyperlink" Target="http://www.barnsleyharriers.org.uk/index.php/higham-hurtle" TargetMode="External" /><Relationship Id="rId17" Type="http://schemas.openxmlformats.org/officeDocument/2006/relationships/hyperlink" Target="https://www.sycaa.org.uk/fixtures/month/" TargetMode="External" /><Relationship Id="rId18" Type="http://schemas.openxmlformats.org/officeDocument/2006/relationships/hyperlink" Target="https://www.parkrun.org.uk/rothervalley/" TargetMode="External" /><Relationship Id="rId1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frac.co.uk/club-races/penistone-hill-race/" TargetMode="External" /><Relationship Id="rId2" Type="http://schemas.openxmlformats.org/officeDocument/2006/relationships/hyperlink" Target="http://www.barnsleyac.co.uk/bacraces.html" TargetMode="External" /><Relationship Id="rId3" Type="http://schemas.openxmlformats.org/officeDocument/2006/relationships/hyperlink" Target="http://www.rotherhamharriers.org/wickersley/" TargetMode="External" /><Relationship Id="rId4" Type="http://schemas.openxmlformats.org/officeDocument/2006/relationships/hyperlink" Target="mailto:mike.levery@mclconsultancy.co.uk" TargetMode="External" /><Relationship Id="rId5" Type="http://schemas.openxmlformats.org/officeDocument/2006/relationships/hyperlink" Target="https://www.ageuk.org.uk/get-involved/fundraise/sporting-events/running/leeds-abbey-dash/" TargetMode="External" /><Relationship Id="rId6" Type="http://schemas.openxmlformats.org/officeDocument/2006/relationships/hyperlink" Target="http://www.barnsleyac.co.uk/bacraces.html" TargetMode="External" /><Relationship Id="rId7" Type="http://schemas.openxmlformats.org/officeDocument/2006/relationships/hyperlink" Target="mailto:mike.levery@mclconsultancy.co.uk" TargetMode="External" /><Relationship Id="rId8" Type="http://schemas.openxmlformats.org/officeDocument/2006/relationships/hyperlink" Target="mailto:mike.levery@mclconsultancy.co.uk" TargetMode="External" /><Relationship Id="rId9" Type="http://schemas.openxmlformats.org/officeDocument/2006/relationships/hyperlink" Target="mailto:mike.levery@mclconsultancy.co.uk" TargetMode="External" /><Relationship Id="rId10" Type="http://schemas.openxmlformats.org/officeDocument/2006/relationships/hyperlink" Target="mailto:mike.levery@mclconsultancy.co.uk" TargetMode="External" /><Relationship Id="rId11" Type="http://schemas.openxmlformats.org/officeDocument/2006/relationships/hyperlink" Target="http://crystalpeaks-runners.co.uk/Moss_Valley_Madness.php" TargetMode="External" /><Relationship Id="rId12" Type="http://schemas.openxmlformats.org/officeDocument/2006/relationships/hyperlink" Target="mailto:mike.levery@mclconsultancy.co.uk" TargetMode="External" /><Relationship Id="rId13" Type="http://schemas.openxmlformats.org/officeDocument/2006/relationships/hyperlink" Target="mailto:mike.levery@mclconsultancy.co.uk" TargetMode="External" /><Relationship Id="rId14" Type="http://schemas.openxmlformats.org/officeDocument/2006/relationships/hyperlink" Target="mailto:mike.levery@mclconsultancy.co.uk" TargetMode="External" /><Relationship Id="rId15" Type="http://schemas.openxmlformats.org/officeDocument/2006/relationships/hyperlink" Target="mailto:mike.levery@mclconsultancy.co.uk" TargetMode="External" /><Relationship Id="rId16" Type="http://schemas.openxmlformats.org/officeDocument/2006/relationships/hyperlink" Target="mailto:mike.levery@mclconsultancy.co.uk" TargetMode="External" /><Relationship Id="rId17" Type="http://schemas.openxmlformats.org/officeDocument/2006/relationships/hyperlink" Target="mailto:mike.levery@mclconsultancy.co.uk" TargetMode="External" /><Relationship Id="rId18" Type="http://schemas.openxmlformats.org/officeDocument/2006/relationships/hyperlink" Target="mailto:mike.levery@mclconsultancy.co.uk" TargetMode="External" /><Relationship Id="rId19" Type="http://schemas.openxmlformats.org/officeDocument/2006/relationships/hyperlink" Target="http://www.doncasterathleticclub.com/cusworth-10k/" TargetMode="External" /><Relationship Id="rId20" Type="http://schemas.openxmlformats.org/officeDocument/2006/relationships/hyperlink" Target="http://kimberworthstriders.co.uk/joomla3/index.php/2015-08-13-15-51-30/canal-race" TargetMode="External" /><Relationship Id="rId21" Type="http://schemas.openxmlformats.org/officeDocument/2006/relationships/hyperlink" Target="http://clowneroadrunners.org/" TargetMode="External" /><Relationship Id="rId22" Type="http://schemas.openxmlformats.org/officeDocument/2006/relationships/hyperlink" Target="http://cannonballevents.co.uk/rother-valley/" TargetMode="External" /><Relationship Id="rId23" Type="http://schemas.openxmlformats.org/officeDocument/2006/relationships/hyperlink" Target="https://www.globalenergyrace.com/syourcity?id=305" TargetMode="External" /><Relationship Id="rId24" Type="http://schemas.openxmlformats.org/officeDocument/2006/relationships/hyperlink" Target="http://www.hmarston.co.uk/rhac/trail/rrrr_entry.htm" TargetMode="External" /><Relationship Id="rId25" Type="http://schemas.openxmlformats.org/officeDocument/2006/relationships/hyperlink" Target="mailto:mike.levery@mclconsultancy.co.uk" TargetMode="External" /><Relationship Id="rId26" Type="http://schemas.openxmlformats.org/officeDocument/2006/relationships/hyperlink" Target="https://www.pontefracthalfmarathon.co.uk/" TargetMode="External" /><Relationship Id="rId27" Type="http://schemas.openxmlformats.org/officeDocument/2006/relationships/hyperlink" Target="https://www.northernathletics.org.uk/events/northern-athletics-indoor-open-meeting-1/" TargetMode="External" /><Relationship Id="rId28" Type="http://schemas.openxmlformats.org/officeDocument/2006/relationships/hyperlink" Target="http://cannonballevents.co.uk/rother-valley/" TargetMode="External" /><Relationship Id="rId29" Type="http://schemas.openxmlformats.org/officeDocument/2006/relationships/hyperlink" Target="http://cannonballevents.co.uk/rother-valley/" TargetMode="External" /><Relationship Id="rId30" Type="http://schemas.openxmlformats.org/officeDocument/2006/relationships/hyperlink" Target="http://cannonballevents.co.uk/rother-valley/" TargetMode="External" /><Relationship Id="rId31" Type="http://schemas.openxmlformats.org/officeDocument/2006/relationships/hyperlink" Target="http://northernmasters.co.uk/fixtures/" TargetMode="External" /><Relationship Id="rId32" Type="http://schemas.openxmlformats.org/officeDocument/2006/relationships/hyperlink" Target="https://www.sycaa.org.uk/fixtures/month/" TargetMode="External" /><Relationship Id="rId3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B29" sqref="B29"/>
    </sheetView>
  </sheetViews>
  <sheetFormatPr defaultColWidth="10.00390625" defaultRowHeight="12.75"/>
  <cols>
    <col min="1" max="1" width="10.140625" style="5" bestFit="1" customWidth="1"/>
    <col min="2" max="2" width="12.140625" style="5" bestFit="1" customWidth="1"/>
    <col min="3" max="3" width="9.8515625" style="5" bestFit="1" customWidth="1"/>
    <col min="4" max="4" width="42.28125" style="5" bestFit="1" customWidth="1"/>
    <col min="5" max="5" width="51.7109375" style="5" bestFit="1" customWidth="1"/>
    <col min="6" max="6" width="41.7109375" style="5" bestFit="1" customWidth="1"/>
    <col min="7" max="7" width="31.00390625" style="5" bestFit="1" customWidth="1"/>
    <col min="8" max="8" width="12.8515625" style="5" bestFit="1" customWidth="1"/>
    <col min="9" max="10" width="10.00390625" style="5" customWidth="1"/>
    <col min="11" max="11" width="10.00390625" style="15" customWidth="1"/>
    <col min="12" max="16384" width="10.00390625" style="5" customWidth="1"/>
  </cols>
  <sheetData>
    <row r="1" spans="1:8" ht="18">
      <c r="A1" s="73" t="s">
        <v>1</v>
      </c>
      <c r="B1" s="73"/>
      <c r="C1" s="73"/>
      <c r="D1" s="73"/>
      <c r="E1" s="72" t="s">
        <v>347</v>
      </c>
      <c r="F1" s="50"/>
      <c r="G1" s="76"/>
      <c r="H1" s="76"/>
    </row>
    <row r="2" spans="1:5" ht="15">
      <c r="A2" s="74" t="s">
        <v>305</v>
      </c>
      <c r="B2" s="74"/>
      <c r="C2" s="74"/>
      <c r="D2" s="75"/>
      <c r="E2" s="13"/>
    </row>
    <row r="4" spans="1:8" ht="12.75">
      <c r="A4" s="49" t="s">
        <v>2</v>
      </c>
      <c r="B4" s="49" t="s">
        <v>338</v>
      </c>
      <c r="C4" s="49" t="s">
        <v>339</v>
      </c>
      <c r="D4" s="49" t="s">
        <v>3</v>
      </c>
      <c r="E4" s="49" t="s">
        <v>4</v>
      </c>
      <c r="F4" s="49" t="s">
        <v>159</v>
      </c>
      <c r="G4" s="49" t="s">
        <v>5</v>
      </c>
      <c r="H4" s="49" t="s">
        <v>125</v>
      </c>
    </row>
    <row r="5" spans="1:10" ht="12.75">
      <c r="A5" s="34">
        <v>43834</v>
      </c>
      <c r="B5" s="34"/>
      <c r="C5" s="34" t="s">
        <v>340</v>
      </c>
      <c r="D5" s="1" t="s">
        <v>147</v>
      </c>
      <c r="E5" s="1" t="s">
        <v>75</v>
      </c>
      <c r="F5" s="1" t="s">
        <v>264</v>
      </c>
      <c r="G5" s="2" t="s">
        <v>132</v>
      </c>
      <c r="H5" s="3" t="s">
        <v>9</v>
      </c>
      <c r="J5" s="15"/>
    </row>
    <row r="6" spans="1:11" s="6" customFormat="1" ht="12.75">
      <c r="A6" s="32">
        <v>43842</v>
      </c>
      <c r="B6" s="32"/>
      <c r="C6" s="32"/>
      <c r="D6" s="1" t="s">
        <v>62</v>
      </c>
      <c r="E6" s="1" t="s">
        <v>63</v>
      </c>
      <c r="F6" s="1" t="s">
        <v>217</v>
      </c>
      <c r="G6" s="2" t="str">
        <f>HYPERLINK("https://www.yorkknavesmireharriers.co.uk/brass-monkey/","Race Website")</f>
        <v>Race Website</v>
      </c>
      <c r="H6" s="1" t="s">
        <v>7</v>
      </c>
      <c r="K6" s="15"/>
    </row>
    <row r="7" spans="1:11" s="6" customFormat="1" ht="12.75">
      <c r="A7" s="32">
        <v>43848</v>
      </c>
      <c r="B7" s="32" t="s">
        <v>340</v>
      </c>
      <c r="C7" s="32" t="s">
        <v>340</v>
      </c>
      <c r="D7" s="1" t="s">
        <v>262</v>
      </c>
      <c r="E7" s="1" t="s">
        <v>59</v>
      </c>
      <c r="F7" s="1" t="s">
        <v>219</v>
      </c>
      <c r="G7" s="2" t="str">
        <f>HYPERLINK("http://www.sheffieldrunningclub.org.uk/our-events/open-cross-country-races/","Race Website")</f>
        <v>Race Website</v>
      </c>
      <c r="H7" s="1" t="s">
        <v>9</v>
      </c>
      <c r="K7" s="15"/>
    </row>
    <row r="8" spans="1:11" s="6" customFormat="1" ht="12.75">
      <c r="A8" s="32">
        <v>43852</v>
      </c>
      <c r="B8" s="32"/>
      <c r="C8" s="32"/>
      <c r="D8" s="1" t="s">
        <v>140</v>
      </c>
      <c r="E8" s="1" t="s">
        <v>141</v>
      </c>
      <c r="F8" s="1" t="s">
        <v>142</v>
      </c>
      <c r="G8" s="2" t="str">
        <f>HYPERLINK("http://sheffieldathletics.co.uk/run-jump-throw-indoor-2018/","Race Website")</f>
        <v>Race Website</v>
      </c>
      <c r="H8" s="1" t="s">
        <v>143</v>
      </c>
      <c r="K8" s="15"/>
    </row>
    <row r="9" spans="1:8" ht="12.75">
      <c r="A9" s="32">
        <v>43855</v>
      </c>
      <c r="B9" s="32"/>
      <c r="C9" s="32" t="s">
        <v>340</v>
      </c>
      <c r="D9" s="1" t="s">
        <v>148</v>
      </c>
      <c r="E9" s="1" t="s">
        <v>265</v>
      </c>
      <c r="F9" s="1" t="s">
        <v>263</v>
      </c>
      <c r="G9" s="2" t="s">
        <v>132</v>
      </c>
      <c r="H9" s="3" t="s">
        <v>9</v>
      </c>
    </row>
    <row r="10" spans="1:8" ht="12.75">
      <c r="A10" s="32">
        <v>43856</v>
      </c>
      <c r="B10" s="32"/>
      <c r="C10" s="32"/>
      <c r="D10" s="1" t="s">
        <v>127</v>
      </c>
      <c r="E10" s="1" t="s">
        <v>128</v>
      </c>
      <c r="F10" s="1" t="s">
        <v>266</v>
      </c>
      <c r="G10" s="2" t="str">
        <f>HYPERLINK("http://www.totleyac.org.uk/races-2/ttor","Race Website")</f>
        <v>Race Website</v>
      </c>
      <c r="H10" s="1" t="s">
        <v>26</v>
      </c>
    </row>
    <row r="11" spans="1:8" ht="12.75">
      <c r="A11" s="32">
        <v>43856</v>
      </c>
      <c r="B11" s="32"/>
      <c r="C11" s="32"/>
      <c r="D11" s="1" t="s">
        <v>145</v>
      </c>
      <c r="E11" s="1" t="s">
        <v>141</v>
      </c>
      <c r="F11" s="1" t="s">
        <v>142</v>
      </c>
      <c r="G11" s="2" t="str">
        <f>HYPERLINK("http://www.sheffieldfestival.org/entries.htm","Race Website")</f>
        <v>Race Website</v>
      </c>
      <c r="H11" s="1" t="s">
        <v>143</v>
      </c>
    </row>
    <row r="12" spans="1:8" ht="12.75">
      <c r="A12" s="32" t="s">
        <v>275</v>
      </c>
      <c r="B12" s="32"/>
      <c r="C12" s="32"/>
      <c r="D12" s="1" t="s">
        <v>27</v>
      </c>
      <c r="E12" s="1" t="s">
        <v>129</v>
      </c>
      <c r="F12" s="1" t="s">
        <v>221</v>
      </c>
      <c r="G12" s="2" t="str">
        <f>HYPERLINK("http://www.dewsburyroadrunners.co.uk/cgi/index.php?fwd=1#","Race Website")</f>
        <v>Race Website</v>
      </c>
      <c r="H12" s="1" t="s">
        <v>7</v>
      </c>
    </row>
    <row r="13" spans="1:11" s="6" customFormat="1" ht="13.5" thickBot="1">
      <c r="A13" s="52" t="s">
        <v>275</v>
      </c>
      <c r="B13" s="52"/>
      <c r="C13" s="52"/>
      <c r="D13" s="39" t="s">
        <v>144</v>
      </c>
      <c r="E13" s="39" t="s">
        <v>141</v>
      </c>
      <c r="F13" s="39" t="s">
        <v>142</v>
      </c>
      <c r="G13" s="40" t="str">
        <f>HYPERLINK("http://sheffieldathletics.co.uk/run-jump-throw-indoor-2018/","Race Website")</f>
        <v>Race Website</v>
      </c>
      <c r="H13" s="39" t="s">
        <v>143</v>
      </c>
      <c r="K13" s="15"/>
    </row>
    <row r="14" spans="1:8" ht="12.75">
      <c r="A14" s="53">
        <v>43877</v>
      </c>
      <c r="B14" s="54" t="s">
        <v>340</v>
      </c>
      <c r="C14" s="53"/>
      <c r="D14" s="17" t="s">
        <v>28</v>
      </c>
      <c r="E14" s="17" t="s">
        <v>130</v>
      </c>
      <c r="F14" s="17" t="s">
        <v>218</v>
      </c>
      <c r="G14" s="18"/>
      <c r="H14" s="17" t="s">
        <v>7</v>
      </c>
    </row>
    <row r="15" spans="1:11" s="30" customFormat="1" ht="12.75">
      <c r="A15" s="33">
        <v>43883</v>
      </c>
      <c r="B15" s="33"/>
      <c r="C15" s="35" t="s">
        <v>340</v>
      </c>
      <c r="D15" s="1" t="s">
        <v>149</v>
      </c>
      <c r="E15" s="1" t="s">
        <v>126</v>
      </c>
      <c r="F15" s="1" t="s">
        <v>267</v>
      </c>
      <c r="G15" s="2" t="s">
        <v>132</v>
      </c>
      <c r="H15" s="3" t="s">
        <v>9</v>
      </c>
      <c r="K15" s="31"/>
    </row>
    <row r="16" spans="1:11" s="6" customFormat="1" ht="12.75">
      <c r="A16" s="33">
        <v>43884</v>
      </c>
      <c r="B16" s="33"/>
      <c r="C16" s="33"/>
      <c r="D16" s="1" t="s">
        <v>118</v>
      </c>
      <c r="E16" s="1" t="s">
        <v>268</v>
      </c>
      <c r="F16" s="1" t="s">
        <v>221</v>
      </c>
      <c r="G16" s="2" t="str">
        <f>HYPERLINK("http://www.huddersfieldroadrunners.co.uk/index.php/thehuddersfield10k","Race Website")</f>
        <v>Race Website</v>
      </c>
      <c r="H16" s="3" t="s">
        <v>7</v>
      </c>
      <c r="K16" s="15"/>
    </row>
    <row r="17" spans="1:11" s="6" customFormat="1" ht="13.5" thickBot="1">
      <c r="A17" s="43">
        <v>43890</v>
      </c>
      <c r="B17" s="55" t="s">
        <v>340</v>
      </c>
      <c r="C17" s="55" t="s">
        <v>340</v>
      </c>
      <c r="D17" s="39" t="s">
        <v>317</v>
      </c>
      <c r="E17" s="39" t="s">
        <v>318</v>
      </c>
      <c r="F17" s="39" t="s">
        <v>300</v>
      </c>
      <c r="G17" s="40" t="s">
        <v>308</v>
      </c>
      <c r="H17" s="46" t="s">
        <v>7</v>
      </c>
      <c r="K17" s="15"/>
    </row>
    <row r="18" spans="1:8" ht="12.75">
      <c r="A18" s="54">
        <v>43891</v>
      </c>
      <c r="B18" s="54"/>
      <c r="C18" s="54"/>
      <c r="D18" s="17" t="s">
        <v>29</v>
      </c>
      <c r="E18" s="45" t="s">
        <v>30</v>
      </c>
      <c r="F18" s="17" t="s">
        <v>222</v>
      </c>
      <c r="G18" s="18" t="s">
        <v>308</v>
      </c>
      <c r="H18" s="17" t="s">
        <v>7</v>
      </c>
    </row>
    <row r="19" spans="1:8" ht="12.75">
      <c r="A19" s="35">
        <v>43898</v>
      </c>
      <c r="B19" s="35"/>
      <c r="C19" s="35"/>
      <c r="D19" s="1" t="s">
        <v>306</v>
      </c>
      <c r="E19" s="3" t="s">
        <v>307</v>
      </c>
      <c r="F19" s="1"/>
      <c r="G19" s="2" t="s">
        <v>301</v>
      </c>
      <c r="H19" s="1" t="s">
        <v>9</v>
      </c>
    </row>
    <row r="20" spans="1:8" ht="12.75">
      <c r="A20" s="34" t="s">
        <v>275</v>
      </c>
      <c r="B20" s="34"/>
      <c r="C20" s="34" t="s">
        <v>340</v>
      </c>
      <c r="D20" s="1" t="s">
        <v>154</v>
      </c>
      <c r="E20" s="3" t="s">
        <v>36</v>
      </c>
      <c r="F20" s="1" t="s">
        <v>283</v>
      </c>
      <c r="G20" s="2" t="s">
        <v>132</v>
      </c>
      <c r="H20" s="1" t="s">
        <v>7</v>
      </c>
    </row>
    <row r="21" spans="1:8" ht="12.75">
      <c r="A21" s="34">
        <v>43900</v>
      </c>
      <c r="B21" s="34"/>
      <c r="C21" s="34"/>
      <c r="D21" s="1" t="s">
        <v>271</v>
      </c>
      <c r="E21" s="1" t="s">
        <v>272</v>
      </c>
      <c r="F21" s="1" t="s">
        <v>225</v>
      </c>
      <c r="G21" s="2" t="s">
        <v>301</v>
      </c>
      <c r="H21" s="1" t="s">
        <v>7</v>
      </c>
    </row>
    <row r="22" spans="1:8" ht="12.75">
      <c r="A22" s="35">
        <v>43904</v>
      </c>
      <c r="B22" s="35"/>
      <c r="C22" s="35"/>
      <c r="D22" s="4" t="s">
        <v>11</v>
      </c>
      <c r="E22" s="4" t="s">
        <v>12</v>
      </c>
      <c r="F22" s="1" t="s">
        <v>223</v>
      </c>
      <c r="G22" s="2" t="str">
        <f>HYPERLINK("http://www.barnsleyharriers.org.uk/index.php/silkstone-shuffle","Race Website")</f>
        <v>Race Website</v>
      </c>
      <c r="H22" s="1" t="s">
        <v>8</v>
      </c>
    </row>
    <row r="23" spans="1:8" ht="12.75">
      <c r="A23" s="34">
        <v>43905</v>
      </c>
      <c r="B23" s="34" t="s">
        <v>340</v>
      </c>
      <c r="C23" s="34"/>
      <c r="D23" s="1" t="s">
        <v>35</v>
      </c>
      <c r="E23" s="3" t="s">
        <v>291</v>
      </c>
      <c r="F23" s="1" t="s">
        <v>221</v>
      </c>
      <c r="G23" s="2" t="s">
        <v>301</v>
      </c>
      <c r="H23" s="1" t="s">
        <v>7</v>
      </c>
    </row>
    <row r="24" spans="1:8" ht="12.75">
      <c r="A24" s="33">
        <v>43911</v>
      </c>
      <c r="B24" s="33"/>
      <c r="C24" s="33"/>
      <c r="D24" s="1" t="s">
        <v>138</v>
      </c>
      <c r="E24" s="1" t="s">
        <v>139</v>
      </c>
      <c r="F24" s="1" t="s">
        <v>226</v>
      </c>
      <c r="G24" s="2" t="s">
        <v>301</v>
      </c>
      <c r="H24" s="1" t="s">
        <v>8</v>
      </c>
    </row>
    <row r="25" spans="1:9" ht="12.75">
      <c r="A25" s="35">
        <v>43912</v>
      </c>
      <c r="B25" s="35"/>
      <c r="C25" s="35" t="s">
        <v>340</v>
      </c>
      <c r="D25" s="1" t="s">
        <v>273</v>
      </c>
      <c r="E25" s="1" t="s">
        <v>282</v>
      </c>
      <c r="F25" s="1" t="s">
        <v>227</v>
      </c>
      <c r="G25" s="2" t="s">
        <v>132</v>
      </c>
      <c r="H25" s="1" t="s">
        <v>7</v>
      </c>
      <c r="I25" s="5"/>
    </row>
    <row r="26" spans="1:8" ht="12.75">
      <c r="A26" s="33">
        <v>43912</v>
      </c>
      <c r="B26" s="33"/>
      <c r="C26" s="33"/>
      <c r="D26" s="4" t="s">
        <v>101</v>
      </c>
      <c r="E26" s="1" t="s">
        <v>131</v>
      </c>
      <c r="F26" s="1" t="s">
        <v>225</v>
      </c>
      <c r="G26" s="2" t="s">
        <v>301</v>
      </c>
      <c r="H26" s="4" t="s">
        <v>7</v>
      </c>
    </row>
    <row r="27" spans="1:8" ht="12.75">
      <c r="A27" s="48">
        <v>43918</v>
      </c>
      <c r="B27" s="48"/>
      <c r="C27" s="48" t="s">
        <v>340</v>
      </c>
      <c r="D27" s="1" t="s">
        <v>309</v>
      </c>
      <c r="E27" s="1" t="s">
        <v>310</v>
      </c>
      <c r="F27" s="1"/>
      <c r="G27" s="2" t="s">
        <v>132</v>
      </c>
      <c r="H27" s="3" t="s">
        <v>7</v>
      </c>
    </row>
    <row r="28" spans="1:11" s="6" customFormat="1" ht="13.5" customHeight="1">
      <c r="A28" s="32">
        <v>43919</v>
      </c>
      <c r="B28" s="32"/>
      <c r="C28" s="32"/>
      <c r="D28" s="1" t="s">
        <v>133</v>
      </c>
      <c r="E28" s="1" t="s">
        <v>134</v>
      </c>
      <c r="F28" s="1" t="s">
        <v>221</v>
      </c>
      <c r="G28" s="2" t="str">
        <f>HYPERLINK("http://www.wakefield10k.org.uk/","Race Website")</f>
        <v>Race Website</v>
      </c>
      <c r="H28" s="1" t="s">
        <v>7</v>
      </c>
      <c r="K28" s="15"/>
    </row>
    <row r="29" spans="1:11" s="6" customFormat="1" ht="13.5" customHeight="1">
      <c r="A29" s="32">
        <v>43919</v>
      </c>
      <c r="B29" s="32"/>
      <c r="C29" s="32"/>
      <c r="D29" s="1" t="s">
        <v>319</v>
      </c>
      <c r="E29" s="1" t="s">
        <v>320</v>
      </c>
      <c r="F29" s="1" t="s">
        <v>321</v>
      </c>
      <c r="G29" s="2" t="s">
        <v>301</v>
      </c>
      <c r="H29" s="1" t="s">
        <v>322</v>
      </c>
      <c r="K29" s="15"/>
    </row>
    <row r="30" spans="1:11" s="6" customFormat="1" ht="13.5" customHeight="1">
      <c r="A30" s="33">
        <v>43919</v>
      </c>
      <c r="B30" s="35" t="s">
        <v>340</v>
      </c>
      <c r="C30" s="33"/>
      <c r="D30" s="4" t="s">
        <v>34</v>
      </c>
      <c r="E30" s="4" t="s">
        <v>87</v>
      </c>
      <c r="F30" s="1" t="s">
        <v>217</v>
      </c>
      <c r="G30" s="2" t="s">
        <v>308</v>
      </c>
      <c r="H30" s="1" t="s">
        <v>7</v>
      </c>
      <c r="K30" s="15"/>
    </row>
    <row r="31" spans="1:8" ht="13.5" thickBot="1">
      <c r="A31" s="38">
        <v>43920</v>
      </c>
      <c r="B31" s="38"/>
      <c r="C31" s="38"/>
      <c r="D31" s="46" t="s">
        <v>31</v>
      </c>
      <c r="E31" s="39" t="s">
        <v>284</v>
      </c>
      <c r="F31" s="39" t="s">
        <v>228</v>
      </c>
      <c r="G31" s="40" t="str">
        <f>HYPERLINK("http://www.trunce.org/","Race Website")</f>
        <v>Race Website</v>
      </c>
      <c r="H31" s="46" t="s">
        <v>9</v>
      </c>
    </row>
    <row r="32" spans="1:8" ht="12.75">
      <c r="A32" s="54">
        <v>43922</v>
      </c>
      <c r="B32" s="54"/>
      <c r="C32" s="54"/>
      <c r="D32" s="17" t="s">
        <v>0</v>
      </c>
      <c r="E32" s="17" t="s">
        <v>290</v>
      </c>
      <c r="F32" s="17" t="s">
        <v>135</v>
      </c>
      <c r="G32" s="18" t="str">
        <f>HYPERLINK("http://www.barnsleyac.co.uk/bacraces.html","Race Website")</f>
        <v>Race Website</v>
      </c>
      <c r="H32" s="17" t="s">
        <v>136</v>
      </c>
    </row>
    <row r="33" spans="1:8" ht="12.75">
      <c r="A33" s="35">
        <v>43925</v>
      </c>
      <c r="B33" s="35"/>
      <c r="C33" s="35"/>
      <c r="D33" s="1" t="s">
        <v>274</v>
      </c>
      <c r="E33" s="1" t="s">
        <v>13</v>
      </c>
      <c r="F33" s="1" t="s">
        <v>229</v>
      </c>
      <c r="G33" s="2" t="s">
        <v>132</v>
      </c>
      <c r="H33" s="1" t="s">
        <v>7</v>
      </c>
    </row>
    <row r="34" spans="1:8" s="36" customFormat="1" ht="12.75">
      <c r="A34" s="35">
        <v>43926</v>
      </c>
      <c r="B34" s="35"/>
      <c r="C34" s="35"/>
      <c r="D34" s="1" t="s">
        <v>323</v>
      </c>
      <c r="E34" s="1" t="s">
        <v>324</v>
      </c>
      <c r="F34" s="1" t="s">
        <v>325</v>
      </c>
      <c r="G34" s="2" t="s">
        <v>301</v>
      </c>
      <c r="H34" s="1" t="s">
        <v>7</v>
      </c>
    </row>
    <row r="35" spans="1:8" ht="12.75">
      <c r="A35" s="35">
        <v>43929</v>
      </c>
      <c r="B35" s="35" t="s">
        <v>340</v>
      </c>
      <c r="C35" s="35" t="s">
        <v>340</v>
      </c>
      <c r="D35" s="11" t="s">
        <v>314</v>
      </c>
      <c r="E35" s="1" t="s">
        <v>311</v>
      </c>
      <c r="F35" s="1" t="s">
        <v>224</v>
      </c>
      <c r="G35" s="2" t="s">
        <v>132</v>
      </c>
      <c r="H35" s="3" t="s">
        <v>7</v>
      </c>
    </row>
    <row r="36" spans="1:8" s="14" customFormat="1" ht="12.75">
      <c r="A36" s="34">
        <v>43936</v>
      </c>
      <c r="B36" s="34"/>
      <c r="C36" s="34"/>
      <c r="D36" s="1" t="s">
        <v>289</v>
      </c>
      <c r="E36" s="1" t="s">
        <v>293</v>
      </c>
      <c r="F36" s="3" t="s">
        <v>218</v>
      </c>
      <c r="G36" s="2" t="s">
        <v>301</v>
      </c>
      <c r="H36" s="3" t="s">
        <v>8</v>
      </c>
    </row>
    <row r="37" spans="1:8" ht="13.5" customHeight="1">
      <c r="A37" s="33">
        <v>43934</v>
      </c>
      <c r="B37" s="33"/>
      <c r="C37" s="33"/>
      <c r="D37" s="4" t="s">
        <v>99</v>
      </c>
      <c r="E37" s="4" t="s">
        <v>100</v>
      </c>
      <c r="F37" s="1" t="s">
        <v>217</v>
      </c>
      <c r="G37" s="2" t="str">
        <f>HYPERLINK("http://www.ackworthroadrunnersandac.co.uk/ackworth-half-mar/4587834622","Race Website")</f>
        <v>Race Website</v>
      </c>
      <c r="H37" s="3" t="s">
        <v>7</v>
      </c>
    </row>
    <row r="38" spans="1:8" ht="12.75">
      <c r="A38" s="34">
        <v>43941</v>
      </c>
      <c r="B38" s="34"/>
      <c r="C38" s="34"/>
      <c r="D38" s="3" t="s">
        <v>33</v>
      </c>
      <c r="E38" s="1" t="s">
        <v>284</v>
      </c>
      <c r="F38" s="1" t="s">
        <v>228</v>
      </c>
      <c r="G38" s="2" t="str">
        <f>HYPERLINK("http://www.trunce.org/","Race Website")</f>
        <v>Race Website</v>
      </c>
      <c r="H38" s="3" t="s">
        <v>9</v>
      </c>
    </row>
    <row r="39" spans="1:8" ht="12.75">
      <c r="A39" s="32">
        <v>43943</v>
      </c>
      <c r="B39" s="32" t="s">
        <v>340</v>
      </c>
      <c r="C39" s="32" t="s">
        <v>340</v>
      </c>
      <c r="D39" s="3" t="s">
        <v>312</v>
      </c>
      <c r="E39" s="3" t="s">
        <v>313</v>
      </c>
      <c r="F39" s="1" t="s">
        <v>224</v>
      </c>
      <c r="G39" s="2" t="s">
        <v>132</v>
      </c>
      <c r="H39" s="3" t="s">
        <v>7</v>
      </c>
    </row>
    <row r="40" spans="1:8" ht="12.75">
      <c r="A40" s="35">
        <v>43944</v>
      </c>
      <c r="B40" s="35"/>
      <c r="C40" s="35"/>
      <c r="D40" s="4" t="s">
        <v>98</v>
      </c>
      <c r="E40" s="1" t="s">
        <v>292</v>
      </c>
      <c r="F40" s="1" t="s">
        <v>230</v>
      </c>
      <c r="G40" s="2" t="str">
        <f>HYPERLINK("http://pfrac.co.uk/club-races/hartcliff-hill-race/","Race Website")</f>
        <v>Race Website</v>
      </c>
      <c r="H40" s="3" t="s">
        <v>9</v>
      </c>
    </row>
    <row r="41" spans="1:8" ht="12.75">
      <c r="A41" s="32">
        <v>43947</v>
      </c>
      <c r="B41" s="32"/>
      <c r="C41" s="32"/>
      <c r="D41" s="3" t="s">
        <v>315</v>
      </c>
      <c r="E41" s="3" t="s">
        <v>316</v>
      </c>
      <c r="F41" s="3">
        <v>26.2</v>
      </c>
      <c r="G41" s="2" t="s">
        <v>301</v>
      </c>
      <c r="H41" s="3" t="s">
        <v>7</v>
      </c>
    </row>
    <row r="42" spans="1:8" s="6" customFormat="1" ht="13.5" thickBot="1">
      <c r="A42" s="52">
        <v>43950</v>
      </c>
      <c r="B42" s="52"/>
      <c r="C42" s="52"/>
      <c r="D42" s="39" t="s">
        <v>52</v>
      </c>
      <c r="E42" s="39" t="s">
        <v>128</v>
      </c>
      <c r="F42" s="39" t="s">
        <v>233</v>
      </c>
      <c r="G42" s="40" t="str">
        <f>HYPERLINK("http://www.totleyac.org.uk/ttrace/","Race Website")</f>
        <v>Race Website</v>
      </c>
      <c r="H42" s="39" t="s">
        <v>26</v>
      </c>
    </row>
  </sheetData>
  <sheetProtection/>
  <autoFilter ref="A4:H4"/>
  <mergeCells count="3">
    <mergeCell ref="A1:D1"/>
    <mergeCell ref="A2:D2"/>
    <mergeCell ref="G1:H1"/>
  </mergeCells>
  <hyperlinks>
    <hyperlink ref="G10" r:id="rId1" display="http://www.totleyac.org.uk/tigger-tor/"/>
    <hyperlink ref="G6" r:id="rId2" display="https://www.yorkknavesmireharriers.co.uk/brass-monkey/"/>
    <hyperlink ref="G9" r:id="rId3" display="mike.levery@mclconsultancy.co.uk"/>
    <hyperlink ref="G5" r:id="rId4" display="mike.levery@mclconsultancy.co.uk"/>
    <hyperlink ref="G11" r:id="rId5" display="http://www.sheffieldfestival.org/entries.htm"/>
    <hyperlink ref="G15" r:id="rId6" display="mike.levery@mclconsultancy.co.uk"/>
    <hyperlink ref="G25" r:id="rId7" display="mike.levery@mclconsultancy.co.uk"/>
    <hyperlink ref="G33" r:id="rId8" display="mike.levery@mclconsultancy.co.uk"/>
    <hyperlink ref="G20" r:id="rId9" display="mike.levery@mclconsultancy.co.uk"/>
    <hyperlink ref="G27" r:id="rId10" display="mike.levery@mclconsultancy.co.uk"/>
    <hyperlink ref="G19" r:id="rId11" display="Race Website"/>
    <hyperlink ref="G18" r:id="rId12" display="Race Website "/>
    <hyperlink ref="G21" r:id="rId13" display="Race Website"/>
    <hyperlink ref="G23" r:id="rId14" display="Race Website"/>
    <hyperlink ref="G30" r:id="rId15" display="Race Website "/>
    <hyperlink ref="G35" r:id="rId16" display="mike.levery@mclconsultancy.co.uk"/>
    <hyperlink ref="G39" r:id="rId17" display="mike.levery@mclconsultancy.co.uk"/>
    <hyperlink ref="G41" r:id="rId18" display="Race Website"/>
    <hyperlink ref="G26" r:id="rId19" display="Race Website"/>
    <hyperlink ref="G17" r:id="rId20" display="Race Website "/>
    <hyperlink ref="G29" r:id="rId21" display="Race Website"/>
    <hyperlink ref="G24" r:id="rId22" display="Race Website"/>
    <hyperlink ref="G34" r:id="rId23" display="Race Website"/>
    <hyperlink ref="G36" r:id="rId24" display="Race Website"/>
    <hyperlink ref="E1" r:id="rId25" display="South Yorkshire County Athletics Association calander"/>
  </hyperlinks>
  <printOptions gridLines="1"/>
  <pageMargins left="0.75" right="0.75" top="1" bottom="1" header="0.5" footer="0.5"/>
  <pageSetup fitToHeight="1" fitToWidth="1" horizontalDpi="300" verticalDpi="300" orientation="landscape" paperSize="9" scale="53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2">
      <selection activeCell="A2" sqref="A2:D2"/>
    </sheetView>
  </sheetViews>
  <sheetFormatPr defaultColWidth="9.140625" defaultRowHeight="12.75"/>
  <cols>
    <col min="1" max="1" width="10.140625" style="5" bestFit="1" customWidth="1"/>
    <col min="2" max="2" width="12.140625" style="5" bestFit="1" customWidth="1"/>
    <col min="3" max="3" width="10.140625" style="5" customWidth="1"/>
    <col min="4" max="4" width="40.140625" style="5" customWidth="1"/>
    <col min="5" max="5" width="48.7109375" style="5" customWidth="1"/>
    <col min="6" max="6" width="28.00390625" style="5" bestFit="1" customWidth="1"/>
    <col min="7" max="7" width="31.00390625" style="5" bestFit="1" customWidth="1"/>
    <col min="8" max="8" width="12.8515625" style="5" bestFit="1" customWidth="1"/>
    <col min="9" max="16384" width="9.140625" style="5" customWidth="1"/>
  </cols>
  <sheetData>
    <row r="1" spans="1:8" ht="18">
      <c r="A1" s="73" t="s">
        <v>1</v>
      </c>
      <c r="B1" s="73"/>
      <c r="C1" s="73"/>
      <c r="D1" s="73"/>
      <c r="E1" s="72" t="s">
        <v>347</v>
      </c>
      <c r="F1" s="50"/>
      <c r="G1" s="76"/>
      <c r="H1" s="76"/>
    </row>
    <row r="2" spans="1:5" ht="15">
      <c r="A2" s="75" t="s">
        <v>342</v>
      </c>
      <c r="B2" s="74"/>
      <c r="C2" s="74"/>
      <c r="D2" s="75"/>
      <c r="E2" s="15"/>
    </row>
    <row r="4" spans="1:8" ht="12.75">
      <c r="A4" s="49" t="s">
        <v>2</v>
      </c>
      <c r="B4" s="49" t="s">
        <v>338</v>
      </c>
      <c r="C4" s="49" t="s">
        <v>339</v>
      </c>
      <c r="D4" s="49" t="s">
        <v>3</v>
      </c>
      <c r="E4" s="49" t="s">
        <v>4</v>
      </c>
      <c r="F4" s="49" t="s">
        <v>159</v>
      </c>
      <c r="G4" s="49" t="s">
        <v>5</v>
      </c>
      <c r="H4" s="49" t="s">
        <v>125</v>
      </c>
    </row>
    <row r="5" spans="1:8" s="6" customFormat="1" ht="12.75">
      <c r="A5" s="32">
        <v>43957</v>
      </c>
      <c r="B5" s="32"/>
      <c r="C5" s="32"/>
      <c r="D5" s="1" t="s">
        <v>0</v>
      </c>
      <c r="E5" s="1" t="s">
        <v>290</v>
      </c>
      <c r="F5" s="1" t="s">
        <v>135</v>
      </c>
      <c r="G5" s="2" t="str">
        <f>HYPERLINK("http://www.barnsleyac.co.uk/bacraces.html","Race Website")</f>
        <v>Race Website</v>
      </c>
      <c r="H5" s="1" t="s">
        <v>136</v>
      </c>
    </row>
    <row r="6" spans="1:8" s="6" customFormat="1" ht="12.75">
      <c r="A6" s="32">
        <v>43957</v>
      </c>
      <c r="B6" s="32"/>
      <c r="C6" s="32"/>
      <c r="D6" s="1" t="s">
        <v>60</v>
      </c>
      <c r="E6" s="1" t="s">
        <v>88</v>
      </c>
      <c r="F6" s="1" t="s">
        <v>232</v>
      </c>
      <c r="G6" s="2" t="str">
        <f>HYPERLINK("https://maltbyrunningclub.wordpress.com/memorial-race/","Race Website")</f>
        <v>Race Website</v>
      </c>
      <c r="H6" s="3" t="s">
        <v>8</v>
      </c>
    </row>
    <row r="7" spans="1:8" s="6" customFormat="1" ht="12.75">
      <c r="A7" s="32">
        <v>43957</v>
      </c>
      <c r="B7" s="32" t="s">
        <v>340</v>
      </c>
      <c r="C7" s="32" t="s">
        <v>340</v>
      </c>
      <c r="D7" s="1" t="s">
        <v>344</v>
      </c>
      <c r="E7" s="1" t="s">
        <v>326</v>
      </c>
      <c r="F7" s="1" t="s">
        <v>300</v>
      </c>
      <c r="G7" s="2" t="s">
        <v>132</v>
      </c>
      <c r="H7" s="1" t="s">
        <v>7</v>
      </c>
    </row>
    <row r="8" spans="1:8" s="6" customFormat="1" ht="12.75">
      <c r="A8" s="32">
        <v>43954</v>
      </c>
      <c r="B8" s="32"/>
      <c r="C8" s="32"/>
      <c r="D8" s="1" t="s">
        <v>150</v>
      </c>
      <c r="E8" s="1" t="s">
        <v>151</v>
      </c>
      <c r="F8" s="1" t="s">
        <v>217</v>
      </c>
      <c r="G8" s="2" t="s">
        <v>301</v>
      </c>
      <c r="H8" s="1" t="s">
        <v>7</v>
      </c>
    </row>
    <row r="9" spans="1:8" s="6" customFormat="1" ht="12.75">
      <c r="A9" s="35">
        <v>43975</v>
      </c>
      <c r="B9" s="35"/>
      <c r="C9" s="35"/>
      <c r="D9" s="1" t="s">
        <v>269</v>
      </c>
      <c r="E9" s="3" t="s">
        <v>270</v>
      </c>
      <c r="F9" s="1" t="s">
        <v>155</v>
      </c>
      <c r="G9" s="2" t="str">
        <f>HYPERLINK("https://sport.leeds.ac.uk/leeds-sport/runningfestival/","Race Website")</f>
        <v>Race Website</v>
      </c>
      <c r="H9" s="1" t="s">
        <v>7</v>
      </c>
    </row>
    <row r="10" spans="1:10" s="6" customFormat="1" ht="12.75">
      <c r="A10" s="32">
        <v>43968</v>
      </c>
      <c r="B10" s="32"/>
      <c r="C10" s="32"/>
      <c r="D10" s="1" t="s">
        <v>183</v>
      </c>
      <c r="E10" s="1" t="s">
        <v>119</v>
      </c>
      <c r="F10" s="1" t="s">
        <v>221</v>
      </c>
      <c r="G10" s="2" t="str">
        <f>HYPERLINK("https://www.rotherham10k.com/","Race Website")</f>
        <v>Race Website</v>
      </c>
      <c r="H10" s="1" t="s">
        <v>7</v>
      </c>
      <c r="J10" s="13"/>
    </row>
    <row r="11" spans="1:8" ht="12.75">
      <c r="A11" s="34">
        <v>43968</v>
      </c>
      <c r="B11" s="34"/>
      <c r="C11" s="34"/>
      <c r="D11" s="1" t="s">
        <v>76</v>
      </c>
      <c r="E11" s="1" t="s">
        <v>284</v>
      </c>
      <c r="F11" s="1" t="s">
        <v>228</v>
      </c>
      <c r="G11" s="2" t="str">
        <f>HYPERLINK("http://www.trunce.org/","Race Website")</f>
        <v>Race Website</v>
      </c>
      <c r="H11" s="3" t="s">
        <v>9</v>
      </c>
    </row>
    <row r="12" spans="1:10" s="6" customFormat="1" ht="12.75">
      <c r="A12" s="32">
        <v>43957</v>
      </c>
      <c r="B12" s="32"/>
      <c r="C12" s="32"/>
      <c r="D12" s="1" t="s">
        <v>176</v>
      </c>
      <c r="E12" s="1" t="s">
        <v>177</v>
      </c>
      <c r="F12" s="1" t="s">
        <v>221</v>
      </c>
      <c r="G12" s="2" t="s">
        <v>301</v>
      </c>
      <c r="H12" s="1" t="s">
        <v>136</v>
      </c>
      <c r="J12" s="13"/>
    </row>
    <row r="13" spans="1:8" s="6" customFormat="1" ht="13.5" thickBot="1">
      <c r="A13" s="34">
        <v>43960</v>
      </c>
      <c r="B13" s="34"/>
      <c r="C13" s="34"/>
      <c r="D13" s="1" t="s">
        <v>186</v>
      </c>
      <c r="E13" s="1" t="s">
        <v>187</v>
      </c>
      <c r="F13" s="1" t="s">
        <v>142</v>
      </c>
      <c r="G13" s="2" t="str">
        <f>HYPERLINK("https://www.northernathletics.org.uk/events/yorkshire-track-field-championships/","Race Website")</f>
        <v>Race Website</v>
      </c>
      <c r="H13" s="1" t="s">
        <v>185</v>
      </c>
    </row>
    <row r="14" spans="1:8" ht="13.5" thickBot="1">
      <c r="A14" s="35">
        <v>43964</v>
      </c>
      <c r="B14" s="35" t="s">
        <v>340</v>
      </c>
      <c r="C14" s="35" t="s">
        <v>340</v>
      </c>
      <c r="D14" s="1" t="s">
        <v>349</v>
      </c>
      <c r="E14" s="1" t="s">
        <v>275</v>
      </c>
      <c r="F14" s="1" t="s">
        <v>328</v>
      </c>
      <c r="G14" s="2" t="s">
        <v>132</v>
      </c>
      <c r="H14" s="3" t="s">
        <v>7</v>
      </c>
    </row>
    <row r="15" spans="1:8" s="6" customFormat="1" ht="13.5" thickBot="1">
      <c r="A15" s="34" t="s">
        <v>327</v>
      </c>
      <c r="B15" s="34"/>
      <c r="C15" s="34"/>
      <c r="D15" s="1" t="s">
        <v>50</v>
      </c>
      <c r="E15" s="1" t="s">
        <v>153</v>
      </c>
      <c r="F15" s="1" t="s">
        <v>221</v>
      </c>
      <c r="G15" s="2" t="str">
        <f>HYPERLINK("http://www.askerndrc.org/our-races/","Race Website")</f>
        <v>Race Website</v>
      </c>
      <c r="H15" s="1" t="s">
        <v>7</v>
      </c>
    </row>
    <row r="16" spans="1:8" ht="13.5" thickBot="1">
      <c r="A16" s="35">
        <v>43967</v>
      </c>
      <c r="B16" s="35"/>
      <c r="C16" s="35" t="s">
        <v>340</v>
      </c>
      <c r="D16" s="3" t="s">
        <v>37</v>
      </c>
      <c r="E16" s="3" t="s">
        <v>13</v>
      </c>
      <c r="F16" s="1" t="s">
        <v>231</v>
      </c>
      <c r="G16" s="2" t="s">
        <v>132</v>
      </c>
      <c r="H16" s="1" t="s">
        <v>7</v>
      </c>
    </row>
    <row r="17" spans="1:8" s="6" customFormat="1" ht="13.5" thickBot="1">
      <c r="A17" s="32">
        <v>43970</v>
      </c>
      <c r="B17" s="32"/>
      <c r="C17" s="32"/>
      <c r="D17" s="1" t="s">
        <v>53</v>
      </c>
      <c r="E17" s="1" t="s">
        <v>54</v>
      </c>
      <c r="F17" s="1" t="s">
        <v>234</v>
      </c>
      <c r="G17" s="2" t="str">
        <f>HYPERLINK("http://www.totleyac.org.uk/tmoor/","Race Website")</f>
        <v>Race Website</v>
      </c>
      <c r="H17" s="1" t="s">
        <v>26</v>
      </c>
    </row>
    <row r="18" spans="1:8" s="6" customFormat="1" ht="13.5" thickBot="1">
      <c r="A18" s="32">
        <v>43978</v>
      </c>
      <c r="B18" s="32" t="s">
        <v>340</v>
      </c>
      <c r="C18" s="32" t="s">
        <v>340</v>
      </c>
      <c r="D18" s="1" t="s">
        <v>329</v>
      </c>
      <c r="E18" s="1" t="s">
        <v>275</v>
      </c>
      <c r="F18" s="1" t="s">
        <v>328</v>
      </c>
      <c r="G18" s="2" t="s">
        <v>132</v>
      </c>
      <c r="H18" s="1" t="s">
        <v>7</v>
      </c>
    </row>
    <row r="19" spans="1:11" s="6" customFormat="1" ht="13.5" thickBot="1">
      <c r="A19" s="32" t="s">
        <v>275</v>
      </c>
      <c r="B19" s="32"/>
      <c r="C19" s="32"/>
      <c r="D19" s="1" t="s">
        <v>184</v>
      </c>
      <c r="E19" s="1" t="s">
        <v>115</v>
      </c>
      <c r="F19" s="1" t="s">
        <v>142</v>
      </c>
      <c r="G19" s="2" t="str">
        <f>HYPERLINK("http://sheffieldathletics.co.uk/category/events/","Race Website")</f>
        <v>Race Website</v>
      </c>
      <c r="H19" s="1" t="s">
        <v>185</v>
      </c>
      <c r="K19" s="15"/>
    </row>
    <row r="20" spans="1:8" s="6" customFormat="1" ht="13.5" thickBot="1">
      <c r="A20" s="34">
        <v>43975</v>
      </c>
      <c r="B20" s="34"/>
      <c r="C20" s="34"/>
      <c r="D20" s="1" t="s">
        <v>121</v>
      </c>
      <c r="E20" s="1" t="s">
        <v>122</v>
      </c>
      <c r="F20" s="1" t="s">
        <v>217</v>
      </c>
      <c r="G20" s="2" t="str">
        <f>HYPERLINK("http://www.buxtonac.org.uk/cgi-bin/halfmarathon.py","Race Website")</f>
        <v>Race Website</v>
      </c>
      <c r="H20" s="1" t="s">
        <v>7</v>
      </c>
    </row>
    <row r="21" spans="1:8" s="6" customFormat="1" ht="13.5" thickBot="1">
      <c r="A21" s="43">
        <v>43977</v>
      </c>
      <c r="B21" s="43"/>
      <c r="C21" s="43"/>
      <c r="D21" s="39" t="s">
        <v>38</v>
      </c>
      <c r="E21" s="39" t="s">
        <v>39</v>
      </c>
      <c r="F21" s="39" t="s">
        <v>235</v>
      </c>
      <c r="G21" s="40" t="str">
        <f>HYPERLINK("http://www.thehallamchase.org.uk/","Race Website")</f>
        <v>Race Website</v>
      </c>
      <c r="H21" s="39" t="s">
        <v>26</v>
      </c>
    </row>
    <row r="22" spans="1:8" s="6" customFormat="1" ht="12.75">
      <c r="A22" s="44">
        <v>43983</v>
      </c>
      <c r="B22" s="44"/>
      <c r="C22" s="44"/>
      <c r="D22" s="17" t="s">
        <v>40</v>
      </c>
      <c r="E22" s="17" t="s">
        <v>284</v>
      </c>
      <c r="F22" s="45" t="s">
        <v>228</v>
      </c>
      <c r="G22" s="18" t="str">
        <f>HYPERLINK("http://www.trunce.org/","Race Website")</f>
        <v>Race Website</v>
      </c>
      <c r="H22" s="17" t="s">
        <v>9</v>
      </c>
    </row>
    <row r="23" spans="1:8" s="6" customFormat="1" ht="12.75">
      <c r="A23" s="34">
        <v>43984</v>
      </c>
      <c r="B23" s="34"/>
      <c r="C23" s="34"/>
      <c r="D23" s="1" t="s">
        <v>64</v>
      </c>
      <c r="E23" s="1" t="s">
        <v>65</v>
      </c>
      <c r="F23" s="3" t="s">
        <v>223</v>
      </c>
      <c r="G23" s="2" t="str">
        <f>HYPERLINK("http://kimberworthstriders.co.uk/joomla3/index.php/2015-08-13-15-51-30/kimmy-kanter","Race Website")</f>
        <v>Race Website</v>
      </c>
      <c r="H23" s="3" t="s">
        <v>8</v>
      </c>
    </row>
    <row r="24" spans="1:8" s="6" customFormat="1" ht="12.75">
      <c r="A24" s="32">
        <v>43985</v>
      </c>
      <c r="B24" s="32"/>
      <c r="C24" s="32"/>
      <c r="D24" s="1" t="s">
        <v>0</v>
      </c>
      <c r="E24" s="1" t="s">
        <v>290</v>
      </c>
      <c r="F24" s="1" t="s">
        <v>135</v>
      </c>
      <c r="G24" s="2" t="str">
        <f>HYPERLINK("http://www.barnsleyac.co.uk/bacraces.html","Race Website")</f>
        <v>Race Website</v>
      </c>
      <c r="H24" s="1" t="s">
        <v>136</v>
      </c>
    </row>
    <row r="25" spans="1:8" s="6" customFormat="1" ht="12.75">
      <c r="A25" s="32">
        <v>43985</v>
      </c>
      <c r="B25" s="32"/>
      <c r="C25" s="32" t="s">
        <v>340</v>
      </c>
      <c r="D25" s="1" t="s">
        <v>345</v>
      </c>
      <c r="E25" s="1" t="s">
        <v>326</v>
      </c>
      <c r="F25" s="1" t="s">
        <v>300</v>
      </c>
      <c r="G25" s="2" t="s">
        <v>132</v>
      </c>
      <c r="H25" s="1" t="s">
        <v>7</v>
      </c>
    </row>
    <row r="26" spans="1:8" s="6" customFormat="1" ht="12.75">
      <c r="A26" s="32">
        <v>43988</v>
      </c>
      <c r="B26" s="32"/>
      <c r="C26" s="32"/>
      <c r="D26" s="1" t="s">
        <v>285</v>
      </c>
      <c r="E26" s="1" t="s">
        <v>213</v>
      </c>
      <c r="F26" s="1" t="s">
        <v>294</v>
      </c>
      <c r="G26" s="2" t="str">
        <f>HYPERLINK("http://pfrac.co.uk/club-races/barnsley-boundary-relay-race/","Race Website")</f>
        <v>Race Website</v>
      </c>
      <c r="H26" s="1" t="s">
        <v>180</v>
      </c>
    </row>
    <row r="27" spans="1:8" s="6" customFormat="1" ht="13.5" customHeight="1">
      <c r="A27" s="34">
        <v>43991</v>
      </c>
      <c r="B27" s="34"/>
      <c r="C27" s="34"/>
      <c r="D27" s="4" t="s">
        <v>102</v>
      </c>
      <c r="E27" s="1" t="s">
        <v>103</v>
      </c>
      <c r="F27" s="11" t="s">
        <v>237</v>
      </c>
      <c r="G27" s="2" t="str">
        <f>HYPERLINK("https://www.facebook.com/handsworthhobble/","Race Website")</f>
        <v>Race Website</v>
      </c>
      <c r="H27" s="3" t="s">
        <v>8</v>
      </c>
    </row>
    <row r="28" spans="1:8" s="6" customFormat="1" ht="12.75">
      <c r="A28" s="32">
        <v>43992</v>
      </c>
      <c r="B28" s="32"/>
      <c r="C28" s="32"/>
      <c r="D28" s="1" t="s">
        <v>77</v>
      </c>
      <c r="E28" s="1" t="s">
        <v>58</v>
      </c>
      <c r="F28" s="1" t="s">
        <v>221</v>
      </c>
      <c r="G28" s="2" t="str">
        <f>HYPERLINK("http://www.doncasterathleticclub.com/sandall-beat-10k/","Race Website")</f>
        <v>Race Website</v>
      </c>
      <c r="H28" s="3" t="s">
        <v>8</v>
      </c>
    </row>
    <row r="29" spans="1:8" s="6" customFormat="1" ht="12.75" customHeight="1">
      <c r="A29" s="34" t="s">
        <v>275</v>
      </c>
      <c r="B29" s="34"/>
      <c r="C29" s="34"/>
      <c r="D29" s="1" t="s">
        <v>55</v>
      </c>
      <c r="E29" s="1" t="s">
        <v>56</v>
      </c>
      <c r="F29" s="1" t="s">
        <v>155</v>
      </c>
      <c r="G29" s="2" t="s">
        <v>132</v>
      </c>
      <c r="H29" s="3" t="s">
        <v>188</v>
      </c>
    </row>
    <row r="30" spans="1:8" s="6" customFormat="1" ht="12.75">
      <c r="A30" s="34" t="s">
        <v>275</v>
      </c>
      <c r="B30" s="34"/>
      <c r="C30" s="34"/>
      <c r="D30" s="3" t="s">
        <v>55</v>
      </c>
      <c r="E30" s="3" t="s">
        <v>56</v>
      </c>
      <c r="F30" s="3" t="s">
        <v>155</v>
      </c>
      <c r="G30" s="2" t="s">
        <v>132</v>
      </c>
      <c r="H30" s="3" t="s">
        <v>188</v>
      </c>
    </row>
    <row r="31" spans="1:8" s="6" customFormat="1" ht="12.75">
      <c r="A31" s="35">
        <v>43995</v>
      </c>
      <c r="B31" s="35"/>
      <c r="C31" s="35"/>
      <c r="D31" s="4" t="s">
        <v>11</v>
      </c>
      <c r="E31" s="4" t="s">
        <v>12</v>
      </c>
      <c r="F31" s="1" t="s">
        <v>223</v>
      </c>
      <c r="G31" s="2" t="s">
        <v>301</v>
      </c>
      <c r="H31" s="1" t="s">
        <v>8</v>
      </c>
    </row>
    <row r="32" spans="1:8" s="6" customFormat="1" ht="12.75">
      <c r="A32" s="34">
        <v>43998</v>
      </c>
      <c r="B32" s="34"/>
      <c r="C32" s="34"/>
      <c r="D32" s="1" t="s">
        <v>85</v>
      </c>
      <c r="E32" s="3" t="s">
        <v>178</v>
      </c>
      <c r="F32" s="1" t="s">
        <v>218</v>
      </c>
      <c r="G32" s="37" t="str">
        <f>HYPERLINK("http://www.valleyhillrunners.com/midsummer-mad-dash/","Race Website")</f>
        <v>Race Website</v>
      </c>
      <c r="H32" s="1" t="s">
        <v>8</v>
      </c>
    </row>
    <row r="33" spans="1:8" s="6" customFormat="1" ht="12.75">
      <c r="A33" s="34">
        <v>43999</v>
      </c>
      <c r="B33" s="34"/>
      <c r="C33" s="34"/>
      <c r="D33" s="1" t="s">
        <v>84</v>
      </c>
      <c r="E33" s="1" t="s">
        <v>86</v>
      </c>
      <c r="F33" s="1" t="s">
        <v>218</v>
      </c>
      <c r="G33" s="37" t="str">
        <f>HYPERLINK("https://rotherhamharriers.org/ulley/","Race Website")</f>
        <v>Race Website</v>
      </c>
      <c r="H33" s="1" t="s">
        <v>8</v>
      </c>
    </row>
    <row r="34" spans="1:8" s="6" customFormat="1" ht="12.75">
      <c r="A34" s="34">
        <v>43999</v>
      </c>
      <c r="B34" s="34"/>
      <c r="C34" s="34"/>
      <c r="D34" s="1" t="s">
        <v>41</v>
      </c>
      <c r="E34" s="1" t="s">
        <v>42</v>
      </c>
      <c r="F34" s="1" t="s">
        <v>43</v>
      </c>
      <c r="G34" s="2" t="str">
        <f>HYPERLINK("http://oughtibridgegala.co.uk/sports-night/","Race Website")</f>
        <v>Race Website</v>
      </c>
      <c r="H34" s="1" t="s">
        <v>26</v>
      </c>
    </row>
    <row r="35" spans="1:8" s="6" customFormat="1" ht="12.75">
      <c r="A35" s="33">
        <v>44000</v>
      </c>
      <c r="B35" s="33"/>
      <c r="C35" s="33"/>
      <c r="D35" s="4" t="s">
        <v>57</v>
      </c>
      <c r="E35" s="1" t="s">
        <v>54</v>
      </c>
      <c r="F35" s="1" t="s">
        <v>244</v>
      </c>
      <c r="G35" s="2" t="s">
        <v>301</v>
      </c>
      <c r="H35" s="4" t="s">
        <v>26</v>
      </c>
    </row>
    <row r="36" spans="1:8" s="6" customFormat="1" ht="12.75">
      <c r="A36" s="34">
        <v>44002</v>
      </c>
      <c r="B36" s="34"/>
      <c r="C36" s="34"/>
      <c r="D36" s="1" t="s">
        <v>66</v>
      </c>
      <c r="E36" s="3" t="s">
        <v>32</v>
      </c>
      <c r="F36" s="1" t="s">
        <v>238</v>
      </c>
      <c r="G36" s="2" t="str">
        <f>HYPERLINK("https://killamarshkestrels.wordpress.com/the-three-lakes-classic/","Race Website")</f>
        <v>Race Website</v>
      </c>
      <c r="H36" s="1" t="s">
        <v>136</v>
      </c>
    </row>
    <row r="37" spans="1:8" s="6" customFormat="1" ht="12.75">
      <c r="A37" s="34">
        <v>44004</v>
      </c>
      <c r="B37" s="34"/>
      <c r="C37" s="34"/>
      <c r="D37" s="4" t="s">
        <v>45</v>
      </c>
      <c r="E37" s="1" t="s">
        <v>284</v>
      </c>
      <c r="F37" s="3" t="s">
        <v>228</v>
      </c>
      <c r="G37" s="2" t="str">
        <f>HYPERLINK("http://www.trunce.org/","Race Website")</f>
        <v>Race Website</v>
      </c>
      <c r="H37" s="1" t="s">
        <v>9</v>
      </c>
    </row>
    <row r="38" spans="1:11" s="6" customFormat="1" ht="12.75">
      <c r="A38" s="32" t="s">
        <v>275</v>
      </c>
      <c r="B38" s="32"/>
      <c r="C38" s="32"/>
      <c r="D38" s="1" t="s">
        <v>140</v>
      </c>
      <c r="E38" s="1" t="s">
        <v>115</v>
      </c>
      <c r="F38" s="1" t="s">
        <v>142</v>
      </c>
      <c r="G38" s="2" t="str">
        <f>HYPERLINK("http://sheffieldathletics.co.uk/category/events/","Race Website")</f>
        <v>Race Website</v>
      </c>
      <c r="H38" s="1" t="s">
        <v>185</v>
      </c>
      <c r="K38" s="15"/>
    </row>
    <row r="39" spans="1:8" s="6" customFormat="1" ht="13.5" customHeight="1">
      <c r="A39" s="34">
        <v>44005</v>
      </c>
      <c r="B39" s="34"/>
      <c r="C39" s="34" t="s">
        <v>340</v>
      </c>
      <c r="D39" s="1" t="s">
        <v>44</v>
      </c>
      <c r="E39" s="1" t="s">
        <v>152</v>
      </c>
      <c r="F39" s="1" t="s">
        <v>239</v>
      </c>
      <c r="G39" s="2" t="s">
        <v>132</v>
      </c>
      <c r="H39" s="1" t="s">
        <v>7</v>
      </c>
    </row>
    <row r="40" spans="1:8" s="6" customFormat="1" ht="12.75">
      <c r="A40" s="35">
        <v>44006</v>
      </c>
      <c r="B40" s="35"/>
      <c r="C40" s="35"/>
      <c r="D40" s="3" t="s">
        <v>104</v>
      </c>
      <c r="E40" s="1" t="s">
        <v>157</v>
      </c>
      <c r="F40" s="1" t="s">
        <v>218</v>
      </c>
      <c r="G40" s="2" t="str">
        <f>HYPERLINK("http://clowneroadrunners.org/?page_id=2085","Race Website")</f>
        <v>Race Website</v>
      </c>
      <c r="H40" s="3" t="s">
        <v>136</v>
      </c>
    </row>
    <row r="41" spans="1:8" s="6" customFormat="1" ht="12.75">
      <c r="A41" s="34">
        <v>44009</v>
      </c>
      <c r="B41" s="34" t="s">
        <v>340</v>
      </c>
      <c r="C41" s="35"/>
      <c r="D41" s="1" t="s">
        <v>348</v>
      </c>
      <c r="E41" s="1" t="s">
        <v>32</v>
      </c>
      <c r="F41" s="1" t="s">
        <v>300</v>
      </c>
      <c r="G41" s="2" t="s">
        <v>301</v>
      </c>
      <c r="H41" s="1" t="s">
        <v>136</v>
      </c>
    </row>
    <row r="42" spans="1:8" s="6" customFormat="1" ht="12.75">
      <c r="A42" s="35">
        <v>44010</v>
      </c>
      <c r="B42" s="35"/>
      <c r="C42" s="35"/>
      <c r="D42" s="1" t="s">
        <v>330</v>
      </c>
      <c r="E42" s="1" t="s">
        <v>331</v>
      </c>
      <c r="F42" s="1" t="s">
        <v>332</v>
      </c>
      <c r="G42" s="2" t="s">
        <v>301</v>
      </c>
      <c r="H42" s="1" t="s">
        <v>8</v>
      </c>
    </row>
    <row r="43" spans="1:8" s="6" customFormat="1" ht="13.5" customHeight="1" thickBot="1">
      <c r="A43" s="38">
        <v>44010</v>
      </c>
      <c r="B43" s="38"/>
      <c r="C43" s="38"/>
      <c r="D43" s="39" t="s">
        <v>73</v>
      </c>
      <c r="E43" s="39" t="s">
        <v>156</v>
      </c>
      <c r="F43" s="39" t="s">
        <v>221</v>
      </c>
      <c r="G43" s="40" t="str">
        <f>HYPERLINK("http://pfrac.co.uk/club-races/penistone-10k/","Race Website")</f>
        <v>Race Website</v>
      </c>
      <c r="H43" s="39" t="s">
        <v>7</v>
      </c>
    </row>
    <row r="44" spans="1:8" s="6" customFormat="1" ht="12.75" customHeight="1">
      <c r="A44" s="41">
        <v>44013</v>
      </c>
      <c r="B44" s="41"/>
      <c r="C44" s="41"/>
      <c r="D44" s="20" t="s">
        <v>0</v>
      </c>
      <c r="E44" s="20" t="s">
        <v>290</v>
      </c>
      <c r="F44" s="20" t="s">
        <v>135</v>
      </c>
      <c r="G44" s="24" t="str">
        <f>HYPERLINK("http://www.barnsleyac.co.uk/bacraces.html","Race Website")</f>
        <v>Race Website</v>
      </c>
      <c r="H44" s="20" t="s">
        <v>136</v>
      </c>
    </row>
    <row r="45" spans="1:8" s="6" customFormat="1" ht="13.5" customHeight="1">
      <c r="A45" s="34">
        <v>44013</v>
      </c>
      <c r="B45" s="34"/>
      <c r="C45" s="34"/>
      <c r="D45" s="1" t="s">
        <v>335</v>
      </c>
      <c r="E45" s="1" t="s">
        <v>179</v>
      </c>
      <c r="F45" s="1" t="s">
        <v>218</v>
      </c>
      <c r="G45" s="2" t="str">
        <f>HYPERLINK("https://maltbyrunningclub.wordpress.com/abbey-dash/","Race Website")</f>
        <v>Race Website</v>
      </c>
      <c r="H45" s="1" t="s">
        <v>8</v>
      </c>
    </row>
    <row r="46" spans="1:8" s="6" customFormat="1" ht="13.5" customHeight="1">
      <c r="A46" s="32">
        <v>44016</v>
      </c>
      <c r="B46" s="32"/>
      <c r="C46" s="32"/>
      <c r="D46" s="1" t="s">
        <v>67</v>
      </c>
      <c r="E46" s="1" t="s">
        <v>69</v>
      </c>
      <c r="F46" s="1" t="s">
        <v>241</v>
      </c>
      <c r="G46" s="2" t="str">
        <f>HYPERLINK("http://pfrac.co.uk/club-races/thurlstone-chase/","Race Website")</f>
        <v>Race Website</v>
      </c>
      <c r="H46" s="1" t="s">
        <v>9</v>
      </c>
    </row>
    <row r="47" spans="1:8" s="6" customFormat="1" ht="12.75">
      <c r="A47" s="32">
        <v>44016</v>
      </c>
      <c r="B47" s="32"/>
      <c r="C47" s="32"/>
      <c r="D47" s="1" t="s">
        <v>194</v>
      </c>
      <c r="E47" s="1" t="s">
        <v>195</v>
      </c>
      <c r="F47" s="1" t="s">
        <v>155</v>
      </c>
      <c r="G47" s="2" t="str">
        <f>HYPERLINK("https://www.ultrachallenge.com/peak-district-challenge","Race Website")</f>
        <v>Race Website</v>
      </c>
      <c r="H47" s="1" t="s">
        <v>8</v>
      </c>
    </row>
    <row r="48" spans="1:8" s="6" customFormat="1" ht="12.75">
      <c r="A48" s="33">
        <v>44017</v>
      </c>
      <c r="B48" s="33"/>
      <c r="C48" s="33"/>
      <c r="D48" s="1" t="s">
        <v>194</v>
      </c>
      <c r="E48" s="1" t="s">
        <v>195</v>
      </c>
      <c r="F48" s="1" t="s">
        <v>155</v>
      </c>
      <c r="G48" s="2" t="str">
        <f>HYPERLINK("https://www.ultrachallenge.com/peak-district-challenge","Race Website")</f>
        <v>Race Website</v>
      </c>
      <c r="H48" s="1" t="s">
        <v>8</v>
      </c>
    </row>
    <row r="49" spans="1:8" s="6" customFormat="1" ht="13.5" customHeight="1">
      <c r="A49" s="34" t="s">
        <v>275</v>
      </c>
      <c r="B49" s="34"/>
      <c r="C49" s="34"/>
      <c r="D49" s="4" t="s">
        <v>6</v>
      </c>
      <c r="E49" s="1" t="s">
        <v>158</v>
      </c>
      <c r="F49" s="1" t="s">
        <v>240</v>
      </c>
      <c r="G49" s="2" t="str">
        <f>HYPERLINK("https://northderbyshirerc.jimdo.com/our-races/spire-10m-2-5k-fun-run/","Race Website")</f>
        <v>Race Website</v>
      </c>
      <c r="H49" s="3" t="s">
        <v>7</v>
      </c>
    </row>
    <row r="50" spans="1:8" s="6" customFormat="1" ht="13.5" customHeight="1">
      <c r="A50" s="34">
        <v>44020</v>
      </c>
      <c r="B50" s="34"/>
      <c r="C50" s="34" t="s">
        <v>340</v>
      </c>
      <c r="D50" s="1" t="s">
        <v>346</v>
      </c>
      <c r="E50" s="1" t="s">
        <v>326</v>
      </c>
      <c r="F50" s="1" t="s">
        <v>300</v>
      </c>
      <c r="G50" s="2" t="s">
        <v>132</v>
      </c>
      <c r="H50" s="1" t="s">
        <v>7</v>
      </c>
    </row>
    <row r="51" spans="1:8" s="6" customFormat="1" ht="13.5" customHeight="1">
      <c r="A51" s="34">
        <v>44024</v>
      </c>
      <c r="B51" s="34"/>
      <c r="C51" s="34"/>
      <c r="D51" s="1" t="s">
        <v>333</v>
      </c>
      <c r="E51" s="1" t="s">
        <v>334</v>
      </c>
      <c r="F51" s="1" t="s">
        <v>300</v>
      </c>
      <c r="G51" s="2" t="s">
        <v>301</v>
      </c>
      <c r="H51" s="1" t="s">
        <v>7</v>
      </c>
    </row>
    <row r="52" spans="1:8" s="6" customFormat="1" ht="13.5" customHeight="1">
      <c r="A52" s="34">
        <v>44024</v>
      </c>
      <c r="B52" s="34"/>
      <c r="C52" s="34"/>
      <c r="D52" s="1" t="s">
        <v>120</v>
      </c>
      <c r="E52" s="1" t="s">
        <v>160</v>
      </c>
      <c r="F52" s="1" t="s">
        <v>243</v>
      </c>
      <c r="G52" s="2" t="str">
        <f>HYPERLINK("https://www.facebook.com/WaverleyDash/","Race Website")</f>
        <v>Race Website</v>
      </c>
      <c r="H52" s="1" t="s">
        <v>7</v>
      </c>
    </row>
    <row r="53" spans="1:8" s="6" customFormat="1" ht="13.5" customHeight="1">
      <c r="A53" s="34">
        <v>44025</v>
      </c>
      <c r="B53" s="34"/>
      <c r="C53" s="34"/>
      <c r="D53" s="4" t="s">
        <v>47</v>
      </c>
      <c r="E53" s="1" t="s">
        <v>284</v>
      </c>
      <c r="F53" s="3" t="s">
        <v>228</v>
      </c>
      <c r="G53" s="2" t="str">
        <f>HYPERLINK("http://www.trunce.org/","Race Website")</f>
        <v>Race Website</v>
      </c>
      <c r="H53" s="1" t="s">
        <v>9</v>
      </c>
    </row>
    <row r="54" spans="1:8" s="6" customFormat="1" ht="12.75">
      <c r="A54" s="33">
        <v>44027</v>
      </c>
      <c r="B54" s="33"/>
      <c r="C54" s="33"/>
      <c r="D54" s="3" t="s">
        <v>189</v>
      </c>
      <c r="E54" s="1" t="s">
        <v>190</v>
      </c>
      <c r="F54" s="1" t="s">
        <v>223</v>
      </c>
      <c r="G54" s="2" t="str">
        <f>HYPERLINK("http://www.bamfordvillage.co.uk/fell-race","Race Website")</f>
        <v>Race Website</v>
      </c>
      <c r="H54" s="3" t="s">
        <v>26</v>
      </c>
    </row>
    <row r="55" spans="1:8" s="16" customFormat="1" ht="12.75">
      <c r="A55" s="32">
        <v>44027</v>
      </c>
      <c r="B55" s="32" t="s">
        <v>340</v>
      </c>
      <c r="C55" s="32"/>
      <c r="D55" s="3" t="s">
        <v>78</v>
      </c>
      <c r="E55" s="3" t="s">
        <v>46</v>
      </c>
      <c r="F55" s="1" t="s">
        <v>220</v>
      </c>
      <c r="G55" s="2" t="str">
        <f>HYPERLINK("http://www.doncasterathleticclub.com/doncaster-5k/","Race Website")</f>
        <v>Race Website</v>
      </c>
      <c r="H55" s="1" t="s">
        <v>7</v>
      </c>
    </row>
    <row r="56" spans="1:8" s="6" customFormat="1" ht="12.75">
      <c r="A56" s="33">
        <v>44029</v>
      </c>
      <c r="B56" s="33"/>
      <c r="C56" s="33"/>
      <c r="D56" s="3" t="s">
        <v>192</v>
      </c>
      <c r="E56" s="1" t="s">
        <v>193</v>
      </c>
      <c r="F56" s="1" t="s">
        <v>220</v>
      </c>
      <c r="G56" s="2" t="str">
        <f>HYPERLINK("http://sunrisecity.co.uk/cities/sheffield/","Race Website")</f>
        <v>Race Website</v>
      </c>
      <c r="H56" s="3" t="s">
        <v>7</v>
      </c>
    </row>
    <row r="57" spans="1:8" s="6" customFormat="1" ht="14.25" customHeight="1">
      <c r="A57" s="34" t="s">
        <v>275</v>
      </c>
      <c r="B57" s="34"/>
      <c r="C57" s="34"/>
      <c r="D57" s="1" t="s">
        <v>286</v>
      </c>
      <c r="E57" s="1" t="s">
        <v>90</v>
      </c>
      <c r="F57" s="1" t="s">
        <v>221</v>
      </c>
      <c r="G57" s="2" t="str">
        <f>HYPERLINK("http://www.brinsworth10k.co.uk/","Race Website")</f>
        <v>Race Website</v>
      </c>
      <c r="H57" s="1" t="s">
        <v>7</v>
      </c>
    </row>
    <row r="58" spans="1:8" s="6" customFormat="1" ht="13.5" customHeight="1">
      <c r="A58" s="32">
        <v>44031</v>
      </c>
      <c r="B58" s="32"/>
      <c r="C58" s="32"/>
      <c r="D58" s="1" t="s">
        <v>181</v>
      </c>
      <c r="E58" s="1" t="s">
        <v>182</v>
      </c>
      <c r="F58" s="1" t="s">
        <v>246</v>
      </c>
      <c r="G58" s="2" t="s">
        <v>301</v>
      </c>
      <c r="H58" s="1" t="s">
        <v>8</v>
      </c>
    </row>
    <row r="59" spans="1:11" s="6" customFormat="1" ht="12.75">
      <c r="A59" s="34" t="s">
        <v>275</v>
      </c>
      <c r="B59" s="34"/>
      <c r="C59" s="34"/>
      <c r="D59" s="1" t="s">
        <v>144</v>
      </c>
      <c r="E59" s="1" t="s">
        <v>115</v>
      </c>
      <c r="F59" s="1" t="s">
        <v>142</v>
      </c>
      <c r="G59" s="2" t="str">
        <f>HYPERLINK("http://sheffieldathletics.co.uk/category/events/","Race Website")</f>
        <v>Race Website</v>
      </c>
      <c r="H59" s="1" t="s">
        <v>185</v>
      </c>
      <c r="K59" s="15"/>
    </row>
    <row r="60" spans="1:11" s="6" customFormat="1" ht="12.75">
      <c r="A60" s="34" t="s">
        <v>275</v>
      </c>
      <c r="B60" s="34"/>
      <c r="C60" s="34"/>
      <c r="D60" s="1" t="s">
        <v>287</v>
      </c>
      <c r="E60" s="1" t="s">
        <v>284</v>
      </c>
      <c r="F60" s="1" t="s">
        <v>216</v>
      </c>
      <c r="G60" s="2" t="str">
        <f>HYPERLINK("http://pfrac.co.uk/club-races/oxspring-hunshelf-amble/","Race Website")</f>
        <v>Race Website</v>
      </c>
      <c r="H60" s="1" t="s">
        <v>180</v>
      </c>
      <c r="K60" s="15"/>
    </row>
    <row r="61" spans="1:8" s="6" customFormat="1" ht="13.5" customHeight="1">
      <c r="A61" s="34" t="s">
        <v>275</v>
      </c>
      <c r="B61" s="34"/>
      <c r="C61" s="34"/>
      <c r="D61" s="4" t="s">
        <v>68</v>
      </c>
      <c r="E61" s="1" t="s">
        <v>70</v>
      </c>
      <c r="F61" s="1" t="s">
        <v>242</v>
      </c>
      <c r="G61" s="2" t="str">
        <f>HYPERLINK("http://pfrac.co.uk/club-races/broomhead-chase/","Race Website")</f>
        <v>Race Website</v>
      </c>
      <c r="H61" s="3" t="s">
        <v>9</v>
      </c>
    </row>
    <row r="62" spans="1:8" s="6" customFormat="1" ht="13.5" thickBot="1">
      <c r="A62" s="38">
        <v>44034</v>
      </c>
      <c r="B62" s="38"/>
      <c r="C62" s="38"/>
      <c r="D62" s="39" t="s">
        <v>295</v>
      </c>
      <c r="E62" s="39" t="s">
        <v>161</v>
      </c>
      <c r="F62" s="46" t="s">
        <v>220</v>
      </c>
      <c r="G62" s="40" t="str">
        <f>HYPERLINK("http://www.rotherhamharriers.org/milton/","Race Website")</f>
        <v>Race Website</v>
      </c>
      <c r="H62" s="46" t="s">
        <v>8</v>
      </c>
    </row>
    <row r="63" spans="1:8" s="6" customFormat="1" ht="12.75">
      <c r="A63" s="41">
        <v>44046</v>
      </c>
      <c r="B63" s="41"/>
      <c r="C63" s="41"/>
      <c r="D63" s="42" t="s">
        <v>48</v>
      </c>
      <c r="E63" s="20" t="s">
        <v>284</v>
      </c>
      <c r="F63" s="42" t="s">
        <v>228</v>
      </c>
      <c r="G63" s="24" t="str">
        <f>HYPERLINK("http://www.trunce.org/","Race Website")</f>
        <v>Race Website</v>
      </c>
      <c r="H63" s="42" t="s">
        <v>9</v>
      </c>
    </row>
    <row r="64" spans="1:8" s="6" customFormat="1" ht="12.75">
      <c r="A64" s="32">
        <v>44048</v>
      </c>
      <c r="B64" s="32"/>
      <c r="C64" s="32"/>
      <c r="D64" s="1" t="s">
        <v>0</v>
      </c>
      <c r="E64" s="1" t="s">
        <v>290</v>
      </c>
      <c r="F64" s="1" t="s">
        <v>135</v>
      </c>
      <c r="G64" s="2" t="str">
        <f>HYPERLINK("http://www.barnsleyac.co.uk/bacraces.html","Race Website")</f>
        <v>Race Website</v>
      </c>
      <c r="H64" s="1" t="s">
        <v>136</v>
      </c>
    </row>
    <row r="65" spans="1:8" s="6" customFormat="1" ht="12.75">
      <c r="A65" s="32">
        <v>44049</v>
      </c>
      <c r="B65" s="32"/>
      <c r="C65" s="32"/>
      <c r="D65" s="1" t="s">
        <v>280</v>
      </c>
      <c r="E65" s="1" t="s">
        <v>288</v>
      </c>
      <c r="F65" s="1" t="s">
        <v>275</v>
      </c>
      <c r="G65" s="2" t="str">
        <f>HYPERLINK("https://maltbyrunningclub.wordpress.com/butchers-dog-leg/","Race Website")</f>
        <v>Race Website</v>
      </c>
      <c r="H65" s="1" t="s">
        <v>136</v>
      </c>
    </row>
    <row r="66" spans="1:8" s="6" customFormat="1" ht="12.75">
      <c r="A66" s="34">
        <v>44052</v>
      </c>
      <c r="B66" s="34"/>
      <c r="C66" s="34"/>
      <c r="D66" s="3" t="s">
        <v>49</v>
      </c>
      <c r="E66" s="1" t="s">
        <v>153</v>
      </c>
      <c r="F66" s="1" t="s">
        <v>240</v>
      </c>
      <c r="G66" s="2" t="str">
        <f>HYPERLINK("http://www.askerndrc.org/our-races/","Race Website")</f>
        <v>Race Website</v>
      </c>
      <c r="H66" s="3" t="s">
        <v>7</v>
      </c>
    </row>
    <row r="67" spans="1:8" s="14" customFormat="1" ht="12.75">
      <c r="A67" s="34">
        <v>44067</v>
      </c>
      <c r="B67" s="34"/>
      <c r="C67" s="34"/>
      <c r="D67" s="3" t="s">
        <v>71</v>
      </c>
      <c r="E67" s="1" t="s">
        <v>284</v>
      </c>
      <c r="F67" s="3" t="s">
        <v>228</v>
      </c>
      <c r="G67" s="2" t="str">
        <f>HYPERLINK("http://www.trunce.org/","Race Website")</f>
        <v>Race Website</v>
      </c>
      <c r="H67" s="3" t="s">
        <v>9</v>
      </c>
    </row>
    <row r="68" spans="1:8" ht="12.75">
      <c r="A68" s="32">
        <v>44069</v>
      </c>
      <c r="B68" s="32"/>
      <c r="C68" s="32"/>
      <c r="D68" s="1" t="s">
        <v>289</v>
      </c>
      <c r="E68" s="3" t="s">
        <v>337</v>
      </c>
      <c r="F68" s="1" t="s">
        <v>336</v>
      </c>
      <c r="G68" s="2" t="s">
        <v>301</v>
      </c>
      <c r="H68" s="3" t="s">
        <v>136</v>
      </c>
    </row>
  </sheetData>
  <sheetProtection/>
  <autoFilter ref="A4:H4"/>
  <mergeCells count="3">
    <mergeCell ref="A1:D1"/>
    <mergeCell ref="A2:D2"/>
    <mergeCell ref="G1:H1"/>
  </mergeCells>
  <hyperlinks>
    <hyperlink ref="G39" r:id="rId1" display="mike.levery@mclconsultancy.co.uk"/>
    <hyperlink ref="G29:G30" r:id="rId2" display="mike.levery@mclconsultancy.co.uk"/>
    <hyperlink ref="G5" r:id="rId3" display="http://www.barnsleyac.co.uk/bacraces.html "/>
    <hyperlink ref="G16" r:id="rId4" display="mike.levery@mclconsultancy.co.uk"/>
    <hyperlink ref="G7" r:id="rId5" display="mike.levery@mclconsultancy.co.uk"/>
    <hyperlink ref="G8" r:id="rId6" display="Race Website"/>
    <hyperlink ref="G12" r:id="rId7" display="Race Website"/>
    <hyperlink ref="G14" r:id="rId8" display="mike.levery@mclconsultancy.co.uk"/>
    <hyperlink ref="G18" r:id="rId9" display="mike.levery@mclconsultancy.co.uk"/>
    <hyperlink ref="G25" r:id="rId10" display="mike.levery@mclconsultancy.co.uk"/>
    <hyperlink ref="G35" r:id="rId11" display="Race Website"/>
    <hyperlink ref="G42" r:id="rId12" display="Race Website"/>
    <hyperlink ref="G31" r:id="rId13" display="Race Website"/>
    <hyperlink ref="G50" r:id="rId14" display="mike.levery@mclconsultancy.co.uk"/>
    <hyperlink ref="G58" r:id="rId15" display="Race Website"/>
    <hyperlink ref="G68" r:id="rId16" display="Race Website"/>
    <hyperlink ref="E1" r:id="rId17" display="South Yorkshire County Athletics Association calander"/>
    <hyperlink ref="G41" r:id="rId18" display="Race Website"/>
  </hyperlinks>
  <printOptions/>
  <pageMargins left="0.7" right="0.7" top="0.75" bottom="0.75" header="0.3" footer="0.3"/>
  <pageSetup horizontalDpi="600" verticalDpi="600" orientation="portrait" paperSize="9" r:id="rId19"/>
  <ignoredErrors>
    <ignoredError sqref="G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zoomScale="90" zoomScaleNormal="90" zoomScalePageLayoutView="0" workbookViewId="0" topLeftCell="A1">
      <selection activeCell="A2" sqref="A2:D2"/>
    </sheetView>
  </sheetViews>
  <sheetFormatPr defaultColWidth="9.140625" defaultRowHeight="12.75"/>
  <cols>
    <col min="1" max="3" width="11.421875" style="5" customWidth="1"/>
    <col min="4" max="4" width="34.7109375" style="5" bestFit="1" customWidth="1"/>
    <col min="5" max="5" width="45.00390625" style="5" bestFit="1" customWidth="1"/>
    <col min="6" max="6" width="38.421875" style="5" bestFit="1" customWidth="1"/>
    <col min="7" max="7" width="31.00390625" style="5" bestFit="1" customWidth="1"/>
    <col min="8" max="8" width="17.00390625" style="5" bestFit="1" customWidth="1"/>
    <col min="9" max="16384" width="9.140625" style="5" customWidth="1"/>
  </cols>
  <sheetData>
    <row r="1" spans="1:8" ht="18">
      <c r="A1" s="73" t="s">
        <v>1</v>
      </c>
      <c r="B1" s="73"/>
      <c r="C1" s="73"/>
      <c r="D1" s="73"/>
      <c r="E1" s="51" t="s">
        <v>343</v>
      </c>
      <c r="F1" s="50"/>
      <c r="G1" s="76"/>
      <c r="H1" s="76"/>
    </row>
    <row r="2" spans="1:8" ht="15">
      <c r="A2" s="75" t="s">
        <v>341</v>
      </c>
      <c r="B2" s="74"/>
      <c r="C2" s="74"/>
      <c r="D2" s="75"/>
      <c r="E2" s="72" t="s">
        <v>347</v>
      </c>
      <c r="F2" s="6"/>
      <c r="G2" s="6"/>
      <c r="H2" s="6"/>
    </row>
    <row r="4" spans="1:8" ht="12.75">
      <c r="A4" s="49" t="s">
        <v>2</v>
      </c>
      <c r="B4" s="49" t="s">
        <v>338</v>
      </c>
      <c r="C4" s="49" t="s">
        <v>339</v>
      </c>
      <c r="D4" s="49" t="s">
        <v>3</v>
      </c>
      <c r="E4" s="49" t="s">
        <v>4</v>
      </c>
      <c r="F4" s="49" t="s">
        <v>159</v>
      </c>
      <c r="G4" s="49" t="s">
        <v>5</v>
      </c>
      <c r="H4" s="49" t="s">
        <v>125</v>
      </c>
    </row>
    <row r="5" spans="1:8" s="13" customFormat="1" ht="12.75">
      <c r="A5" s="9">
        <v>43709</v>
      </c>
      <c r="B5" s="57"/>
      <c r="C5" s="57"/>
      <c r="D5" s="1" t="s">
        <v>279</v>
      </c>
      <c r="E5" s="1" t="s">
        <v>54</v>
      </c>
      <c r="F5" s="1" t="s">
        <v>276</v>
      </c>
      <c r="G5" s="2" t="str">
        <f>HYPERLINK("http://www.totleyac.org.uk/exterminator/","Race Website")</f>
        <v>Race Website</v>
      </c>
      <c r="H5" s="10" t="s">
        <v>26</v>
      </c>
    </row>
    <row r="6" spans="1:8" s="13" customFormat="1" ht="12.75">
      <c r="A6" s="22">
        <v>43709</v>
      </c>
      <c r="B6" s="56"/>
      <c r="C6" s="56"/>
      <c r="D6" s="20" t="s">
        <v>296</v>
      </c>
      <c r="E6" s="11" t="s">
        <v>297</v>
      </c>
      <c r="F6" s="20" t="s">
        <v>221</v>
      </c>
      <c r="G6" s="24" t="str">
        <f>HYPERLINK("http://www.run2u.uk/sherwood-10k.html","Race Website")</f>
        <v>Race Website</v>
      </c>
      <c r="H6" s="21" t="s">
        <v>8</v>
      </c>
    </row>
    <row r="7" spans="1:8" s="6" customFormat="1" ht="12.75">
      <c r="A7" s="9">
        <v>43712</v>
      </c>
      <c r="B7" s="57"/>
      <c r="C7" s="57"/>
      <c r="D7" s="1" t="s">
        <v>0</v>
      </c>
      <c r="E7" s="1" t="s">
        <v>290</v>
      </c>
      <c r="F7" s="1" t="s">
        <v>135</v>
      </c>
      <c r="G7" s="2" t="str">
        <f>HYPERLINK("http://www.barnsleyac.co.uk/bacraces.html","Race Website")</f>
        <v>Race Website</v>
      </c>
      <c r="H7" s="10" t="s">
        <v>136</v>
      </c>
    </row>
    <row r="8" spans="1:8" s="6" customFormat="1" ht="12.75">
      <c r="A8" s="23">
        <v>43715</v>
      </c>
      <c r="B8" s="58"/>
      <c r="C8" s="58"/>
      <c r="D8" s="4" t="s">
        <v>11</v>
      </c>
      <c r="E8" s="4" t="s">
        <v>12</v>
      </c>
      <c r="F8" s="1" t="s">
        <v>223</v>
      </c>
      <c r="G8" s="2" t="str">
        <f>HYPERLINK("http://www.barnsleyharriers.org.uk/index.php/silkstone-shuffle","Race Website")</f>
        <v>Race Website</v>
      </c>
      <c r="H8" s="10" t="s">
        <v>8</v>
      </c>
    </row>
    <row r="9" spans="1:8" s="6" customFormat="1" ht="12.75">
      <c r="A9" s="9">
        <v>43716</v>
      </c>
      <c r="B9" s="57"/>
      <c r="C9" s="57"/>
      <c r="D9" s="1" t="s">
        <v>79</v>
      </c>
      <c r="E9" s="1" t="s">
        <v>172</v>
      </c>
      <c r="F9" s="1" t="s">
        <v>80</v>
      </c>
      <c r="G9" s="2" t="str">
        <f>HYPERLINK("https://www.runbritain.com/races?https://www.runbritain.com/races?keyword=bawtry%20forest","Race Website")</f>
        <v>Race Website</v>
      </c>
      <c r="H9" s="10" t="s">
        <v>8</v>
      </c>
    </row>
    <row r="10" spans="1:8" s="6" customFormat="1" ht="12.75">
      <c r="A10" s="9">
        <v>43716</v>
      </c>
      <c r="B10" s="57"/>
      <c r="C10" s="57"/>
      <c r="D10" s="1" t="s">
        <v>202</v>
      </c>
      <c r="E10" s="1" t="s">
        <v>204</v>
      </c>
      <c r="F10" s="1" t="s">
        <v>155</v>
      </c>
      <c r="G10" s="2" t="str">
        <f>HYPERLINK("http://www.sheffieldfestival.org/","Race Website")</f>
        <v>Race Website</v>
      </c>
      <c r="H10" s="10" t="s">
        <v>89</v>
      </c>
    </row>
    <row r="11" spans="1:8" s="6" customFormat="1" ht="12.75">
      <c r="A11" s="9">
        <v>43717</v>
      </c>
      <c r="B11" s="57"/>
      <c r="C11" s="57"/>
      <c r="D11" s="3" t="s">
        <v>146</v>
      </c>
      <c r="E11" s="1" t="s">
        <v>284</v>
      </c>
      <c r="F11" s="3" t="s">
        <v>277</v>
      </c>
      <c r="G11" s="2" t="str">
        <f>HYPERLINK("http://www.trunce.org/","Race Website")</f>
        <v>Race Website</v>
      </c>
      <c r="H11" s="8" t="s">
        <v>9</v>
      </c>
    </row>
    <row r="12" spans="1:8" s="6" customFormat="1" ht="12.75">
      <c r="A12" s="9">
        <v>43723</v>
      </c>
      <c r="B12" s="57"/>
      <c r="C12" s="57"/>
      <c r="D12" s="1" t="s">
        <v>259</v>
      </c>
      <c r="E12" s="1" t="s">
        <v>260</v>
      </c>
      <c r="F12" s="1" t="s">
        <v>245</v>
      </c>
      <c r="G12" s="2" t="str">
        <f>HYPERLINK("https://racebest.com/races/u9428","Race Website")</f>
        <v>Race Website</v>
      </c>
      <c r="H12" s="10" t="s">
        <v>185</v>
      </c>
    </row>
    <row r="13" spans="1:8" s="6" customFormat="1" ht="12.75">
      <c r="A13" s="9">
        <v>43723</v>
      </c>
      <c r="B13" s="57"/>
      <c r="C13" s="57"/>
      <c r="D13" s="1" t="s">
        <v>124</v>
      </c>
      <c r="E13" s="1" t="s">
        <v>97</v>
      </c>
      <c r="F13" s="1" t="s">
        <v>243</v>
      </c>
      <c r="G13" s="2" t="str">
        <f>HYPERLINK("http://www.mansfield10k.co.uk/","Race Website")</f>
        <v>Race Website</v>
      </c>
      <c r="H13" s="10" t="s">
        <v>7</v>
      </c>
    </row>
    <row r="14" spans="1:8" s="6" customFormat="1" ht="12.75">
      <c r="A14" s="9">
        <v>43723</v>
      </c>
      <c r="B14" s="57"/>
      <c r="C14" s="57"/>
      <c r="D14" s="1" t="s">
        <v>95</v>
      </c>
      <c r="E14" s="1" t="s">
        <v>96</v>
      </c>
      <c r="F14" s="3" t="s">
        <v>252</v>
      </c>
      <c r="G14" s="2" t="str">
        <f>HYPERLINK("https://thepontonplod.co.uk/","Race Website")</f>
        <v>Race Website</v>
      </c>
      <c r="H14" s="8" t="s">
        <v>8</v>
      </c>
    </row>
    <row r="15" spans="1:8" s="6" customFormat="1" ht="12.75">
      <c r="A15" s="9">
        <v>43723</v>
      </c>
      <c r="B15" s="57"/>
      <c r="C15" s="57"/>
      <c r="D15" s="1" t="s">
        <v>112</v>
      </c>
      <c r="E15" s="1" t="s">
        <v>113</v>
      </c>
      <c r="F15" s="1" t="s">
        <v>221</v>
      </c>
      <c r="G15" s="2" t="str">
        <f>HYPERLINK("http://crystalpeaks-runners.co.uk/Moss_Valley_Madness.php","Race Website")</f>
        <v>Race Website</v>
      </c>
      <c r="H15" s="10" t="s">
        <v>8</v>
      </c>
    </row>
    <row r="16" spans="1:8" s="6" customFormat="1" ht="12.75">
      <c r="A16" s="9">
        <v>43723</v>
      </c>
      <c r="B16" s="57"/>
      <c r="C16" s="57" t="s">
        <v>340</v>
      </c>
      <c r="D16" s="1" t="s">
        <v>197</v>
      </c>
      <c r="E16" s="1" t="s">
        <v>203</v>
      </c>
      <c r="F16" s="1" t="s">
        <v>247</v>
      </c>
      <c r="G16" s="2" t="s">
        <v>132</v>
      </c>
      <c r="H16" s="10" t="s">
        <v>7</v>
      </c>
    </row>
    <row r="17" spans="1:8" s="6" customFormat="1" ht="12.75">
      <c r="A17" s="7">
        <v>43730</v>
      </c>
      <c r="B17" s="47" t="s">
        <v>340</v>
      </c>
      <c r="C17" s="47"/>
      <c r="D17" s="1" t="s">
        <v>108</v>
      </c>
      <c r="E17" s="1" t="s">
        <v>109</v>
      </c>
      <c r="F17" s="1" t="s">
        <v>221</v>
      </c>
      <c r="G17" s="2" t="str">
        <f>HYPERLINK("https://www.runforall.com/events/10k/sheffield-10k/race-information/","Race Website")</f>
        <v>Race Website</v>
      </c>
      <c r="H17" s="10" t="s">
        <v>7</v>
      </c>
    </row>
    <row r="18" spans="1:8" s="6" customFormat="1" ht="12.75">
      <c r="A18" s="23">
        <v>43730</v>
      </c>
      <c r="B18" s="58"/>
      <c r="C18" s="58"/>
      <c r="D18" s="11" t="s">
        <v>191</v>
      </c>
      <c r="E18" s="11" t="s">
        <v>32</v>
      </c>
      <c r="F18" s="20" t="s">
        <v>248</v>
      </c>
      <c r="G18" s="2" t="str">
        <f>HYPERLINK("https://www.globalenergyrace.com/syourcity?id=305","Race Website")</f>
        <v>Race Website</v>
      </c>
      <c r="H18" s="10" t="s">
        <v>136</v>
      </c>
    </row>
    <row r="19" spans="1:8" s="6" customFormat="1" ht="12.75">
      <c r="A19" s="7">
        <v>43730</v>
      </c>
      <c r="B19" s="47"/>
      <c r="C19" s="47"/>
      <c r="D19" s="1" t="s">
        <v>105</v>
      </c>
      <c r="E19" s="1" t="s">
        <v>107</v>
      </c>
      <c r="F19" s="3" t="s">
        <v>278</v>
      </c>
      <c r="G19" s="2" t="str">
        <f>HYPERLINK("http://pfrac.co.uk/club-races/penistone-hill-race/","Race Website")</f>
        <v>Race Website</v>
      </c>
      <c r="H19" s="10" t="s">
        <v>173</v>
      </c>
    </row>
    <row r="20" spans="1:8" s="6" customFormat="1" ht="12.75">
      <c r="A20" s="7">
        <v>43730</v>
      </c>
      <c r="B20" s="47"/>
      <c r="C20" s="47" t="s">
        <v>340</v>
      </c>
      <c r="D20" s="1" t="s">
        <v>10</v>
      </c>
      <c r="E20" s="1" t="s">
        <v>106</v>
      </c>
      <c r="F20" s="1" t="s">
        <v>253</v>
      </c>
      <c r="G20" s="2" t="s">
        <v>132</v>
      </c>
      <c r="H20" s="10" t="s">
        <v>9</v>
      </c>
    </row>
    <row r="21" spans="1:8" s="6" customFormat="1" ht="12.75">
      <c r="A21" s="9">
        <v>43736</v>
      </c>
      <c r="B21" s="57"/>
      <c r="C21" s="57"/>
      <c r="D21" s="1" t="s">
        <v>123</v>
      </c>
      <c r="E21" s="1" t="s">
        <v>174</v>
      </c>
      <c r="F21" s="1" t="s">
        <v>254</v>
      </c>
      <c r="G21" s="2" t="str">
        <f>HYPERLINK("http://www.rotherhamharriers.org/wickersley/","Race Website")</f>
        <v>Race Website</v>
      </c>
      <c r="H21" s="10" t="s">
        <v>8</v>
      </c>
    </row>
    <row r="22" spans="1:8" s="6" customFormat="1" ht="12.75">
      <c r="A22" s="9">
        <v>43736</v>
      </c>
      <c r="B22" s="57"/>
      <c r="C22" s="57"/>
      <c r="D22" s="1" t="s">
        <v>114</v>
      </c>
      <c r="E22" s="1" t="s">
        <v>115</v>
      </c>
      <c r="F22" s="1" t="s">
        <v>245</v>
      </c>
      <c r="G22" s="2" t="s">
        <v>132</v>
      </c>
      <c r="H22" s="10" t="s">
        <v>185</v>
      </c>
    </row>
    <row r="23" spans="1:8" s="6" customFormat="1" ht="12.75">
      <c r="A23" s="9">
        <v>43737</v>
      </c>
      <c r="B23" s="57"/>
      <c r="C23" s="57"/>
      <c r="D23" s="1" t="s">
        <v>198</v>
      </c>
      <c r="E23" s="11" t="s">
        <v>205</v>
      </c>
      <c r="F23" s="3" t="s">
        <v>221</v>
      </c>
      <c r="G23" s="2" t="str">
        <f>HYPERLINK("http://www.doncasterathleticclub.com/cusworth-10k/","Race Website")</f>
        <v>Race Website</v>
      </c>
      <c r="H23" s="8" t="s">
        <v>7</v>
      </c>
    </row>
    <row r="24" spans="1:8" s="6" customFormat="1" ht="13.5" thickBot="1">
      <c r="A24" s="60">
        <v>43737</v>
      </c>
      <c r="B24" s="61"/>
      <c r="C24" s="61"/>
      <c r="D24" s="39" t="s">
        <v>214</v>
      </c>
      <c r="E24" s="62" t="s">
        <v>215</v>
      </c>
      <c r="F24" s="46" t="s">
        <v>217</v>
      </c>
      <c r="G24" s="40" t="str">
        <f>HYPERLINK("https://www.pontefracthalfmarathon.co.uk/","Race Website")</f>
        <v>Race Website</v>
      </c>
      <c r="H24" s="63" t="s">
        <v>7</v>
      </c>
    </row>
    <row r="25" spans="1:8" s="6" customFormat="1" ht="12.75">
      <c r="A25" s="64">
        <v>43744</v>
      </c>
      <c r="B25" s="65"/>
      <c r="C25" s="65" t="s">
        <v>340</v>
      </c>
      <c r="D25" s="17" t="s">
        <v>14</v>
      </c>
      <c r="E25" s="45" t="s">
        <v>13</v>
      </c>
      <c r="F25" s="17" t="s">
        <v>249</v>
      </c>
      <c r="G25" s="18" t="s">
        <v>132</v>
      </c>
      <c r="H25" s="19" t="s">
        <v>7</v>
      </c>
    </row>
    <row r="26" spans="1:8" s="6" customFormat="1" ht="12.75">
      <c r="A26" s="9">
        <v>43750</v>
      </c>
      <c r="B26" s="57"/>
      <c r="C26" s="57"/>
      <c r="D26" s="1" t="s">
        <v>206</v>
      </c>
      <c r="E26" s="3" t="s">
        <v>207</v>
      </c>
      <c r="F26" s="1" t="s">
        <v>255</v>
      </c>
      <c r="G26" s="2" t="str">
        <f>HYPERLINK("http://www.hmarston.co.uk/rhac/trail/rrrr_entry.htm","Race Website")</f>
        <v>Race Website</v>
      </c>
      <c r="H26" s="10" t="s">
        <v>8</v>
      </c>
    </row>
    <row r="27" spans="1:8" s="6" customFormat="1" ht="12.75">
      <c r="A27" s="9">
        <v>43751</v>
      </c>
      <c r="B27" s="57"/>
      <c r="C27" s="57" t="s">
        <v>340</v>
      </c>
      <c r="D27" s="1" t="s">
        <v>165</v>
      </c>
      <c r="E27" s="1" t="s">
        <v>304</v>
      </c>
      <c r="F27" s="1" t="s">
        <v>250</v>
      </c>
      <c r="G27" s="2" t="s">
        <v>132</v>
      </c>
      <c r="H27" s="10" t="s">
        <v>9</v>
      </c>
    </row>
    <row r="28" spans="1:8" s="6" customFormat="1" ht="13.5" customHeight="1">
      <c r="A28" s="9">
        <v>43757</v>
      </c>
      <c r="B28" s="57"/>
      <c r="C28" s="57" t="s">
        <v>340</v>
      </c>
      <c r="D28" s="4" t="s">
        <v>72</v>
      </c>
      <c r="E28" s="1" t="s">
        <v>59</v>
      </c>
      <c r="F28" s="1" t="s">
        <v>236</v>
      </c>
      <c r="G28" s="2" t="s">
        <v>132</v>
      </c>
      <c r="H28" s="8" t="s">
        <v>9</v>
      </c>
    </row>
    <row r="29" spans="1:8" s="6" customFormat="1" ht="12.75">
      <c r="A29" s="9">
        <v>43764</v>
      </c>
      <c r="B29" s="57"/>
      <c r="C29" s="57" t="s">
        <v>340</v>
      </c>
      <c r="D29" s="1" t="s">
        <v>91</v>
      </c>
      <c r="E29" s="1" t="s">
        <v>92</v>
      </c>
      <c r="F29" s="1" t="s">
        <v>251</v>
      </c>
      <c r="G29" s="2" t="s">
        <v>132</v>
      </c>
      <c r="H29" s="8" t="s">
        <v>9</v>
      </c>
    </row>
    <row r="30" spans="1:8" s="6" customFormat="1" ht="12.75">
      <c r="A30" s="9">
        <v>43764</v>
      </c>
      <c r="B30" s="57"/>
      <c r="C30" s="57" t="s">
        <v>340</v>
      </c>
      <c r="D30" s="1" t="s">
        <v>74</v>
      </c>
      <c r="E30" s="1" t="s">
        <v>211</v>
      </c>
      <c r="F30" s="1" t="s">
        <v>175</v>
      </c>
      <c r="G30" s="2" t="s">
        <v>132</v>
      </c>
      <c r="H30" s="10" t="s">
        <v>9</v>
      </c>
    </row>
    <row r="31" spans="1:8" s="6" customFormat="1" ht="12.75">
      <c r="A31" s="9">
        <v>43765</v>
      </c>
      <c r="B31" s="57"/>
      <c r="C31" s="57"/>
      <c r="D31" s="1" t="s">
        <v>15</v>
      </c>
      <c r="E31" s="1" t="s">
        <v>16</v>
      </c>
      <c r="F31" s="1" t="s">
        <v>217</v>
      </c>
      <c r="G31" s="2" t="str">
        <f>HYPERLINK("https://www.worksophalfmarathon.co.uk/","Race Website")</f>
        <v>Race Website</v>
      </c>
      <c r="H31" s="10" t="s">
        <v>7</v>
      </c>
    </row>
    <row r="32" spans="1:8" s="6" customFormat="1" ht="12.75">
      <c r="A32" s="9">
        <v>43765</v>
      </c>
      <c r="B32" s="57" t="s">
        <v>340</v>
      </c>
      <c r="C32" s="57"/>
      <c r="D32" s="1" t="s">
        <v>164</v>
      </c>
      <c r="E32" s="1" t="s">
        <v>212</v>
      </c>
      <c r="F32" s="1" t="s">
        <v>219</v>
      </c>
      <c r="G32" s="2" t="s">
        <v>132</v>
      </c>
      <c r="H32" s="10" t="s">
        <v>9</v>
      </c>
    </row>
    <row r="33" spans="1:8" s="6" customFormat="1" ht="13.5" thickBot="1">
      <c r="A33" s="66">
        <v>43765</v>
      </c>
      <c r="B33" s="67"/>
      <c r="C33" s="67"/>
      <c r="D33" s="39" t="s">
        <v>110</v>
      </c>
      <c r="E33" s="39" t="s">
        <v>111</v>
      </c>
      <c r="F33" s="39" t="s">
        <v>221</v>
      </c>
      <c r="G33" s="40" t="str">
        <f>HYPERLINK("https://www.ageuk.org.uk/get-involved/fundraise/sporting-events/running/leeds-abbey-dash/","Race Website")</f>
        <v>Race Website</v>
      </c>
      <c r="H33" s="68" t="s">
        <v>7</v>
      </c>
    </row>
    <row r="34" spans="1:8" s="6" customFormat="1" ht="12.75">
      <c r="A34" s="64">
        <v>43771</v>
      </c>
      <c r="B34" s="65"/>
      <c r="C34" s="65" t="s">
        <v>340</v>
      </c>
      <c r="D34" s="17" t="s">
        <v>51</v>
      </c>
      <c r="E34" s="45" t="s">
        <v>17</v>
      </c>
      <c r="F34" s="17" t="s">
        <v>258</v>
      </c>
      <c r="G34" s="18" t="s">
        <v>132</v>
      </c>
      <c r="H34" s="19" t="s">
        <v>9</v>
      </c>
    </row>
    <row r="35" spans="1:8" s="6" customFormat="1" ht="12.75">
      <c r="A35" s="23">
        <v>43772</v>
      </c>
      <c r="B35" s="58"/>
      <c r="C35" s="58"/>
      <c r="D35" s="4" t="s">
        <v>93</v>
      </c>
      <c r="E35" s="1" t="s">
        <v>94</v>
      </c>
      <c r="F35" s="1" t="s">
        <v>218</v>
      </c>
      <c r="G35" s="2" t="str">
        <f>HYPERLINK("http://kimberworthstriders.co.uk/joomla3/index.php/2015-08-13-15-51-30/canal-race","Race Website")</f>
        <v>Race Website</v>
      </c>
      <c r="H35" s="12" t="s">
        <v>8</v>
      </c>
    </row>
    <row r="36" spans="1:8" s="14" customFormat="1" ht="12.75">
      <c r="A36" s="7">
        <v>43778</v>
      </c>
      <c r="B36" s="47"/>
      <c r="C36" s="47"/>
      <c r="D36" s="1" t="s">
        <v>170</v>
      </c>
      <c r="E36" s="1" t="s">
        <v>171</v>
      </c>
      <c r="F36" s="1" t="s">
        <v>220</v>
      </c>
      <c r="G36" s="2" t="str">
        <f>HYPERLINK("http://www.parkrun.org.uk/sheffieldcastle/","parkrun Event Website")</f>
        <v>parkrun Event Website</v>
      </c>
      <c r="H36" s="10" t="s">
        <v>137</v>
      </c>
    </row>
    <row r="37" spans="1:8" s="6" customFormat="1" ht="13.5" customHeight="1">
      <c r="A37" s="7">
        <v>43785</v>
      </c>
      <c r="B37" s="47"/>
      <c r="C37" s="47"/>
      <c r="D37" s="1" t="s">
        <v>200</v>
      </c>
      <c r="E37" s="1" t="s">
        <v>32</v>
      </c>
      <c r="F37" s="3" t="s">
        <v>256</v>
      </c>
      <c r="G37" s="2" t="str">
        <f>HYPERLINK("http://cannonballevents.co.uk/rother-valley/","Race Website")</f>
        <v>Race Website</v>
      </c>
      <c r="H37" s="10" t="s">
        <v>136</v>
      </c>
    </row>
    <row r="38" spans="1:8" s="6" customFormat="1" ht="13.5" customHeight="1">
      <c r="A38" s="7">
        <v>43785</v>
      </c>
      <c r="B38" s="47"/>
      <c r="C38" s="47"/>
      <c r="D38" s="1" t="s">
        <v>201</v>
      </c>
      <c r="E38" s="1" t="s">
        <v>32</v>
      </c>
      <c r="F38" s="3" t="s">
        <v>217</v>
      </c>
      <c r="G38" s="2" t="str">
        <f>HYPERLINK("http://cannonballevents.co.uk/rother-valley/","Race Website")</f>
        <v>Race Website</v>
      </c>
      <c r="H38" s="10" t="s">
        <v>136</v>
      </c>
    </row>
    <row r="39" spans="1:8" s="6" customFormat="1" ht="13.5" customHeight="1">
      <c r="A39" s="7">
        <v>43786</v>
      </c>
      <c r="B39" s="47"/>
      <c r="C39" s="47"/>
      <c r="D39" s="1" t="s">
        <v>208</v>
      </c>
      <c r="E39" s="4" t="s">
        <v>83</v>
      </c>
      <c r="F39" s="3" t="s">
        <v>155</v>
      </c>
      <c r="G39" s="2" t="str">
        <f>HYPERLINK("https://www.northernathletics.org.uk/events/northern-athletics-indoor-open-meeting-1/","Race Website")</f>
        <v>Race Website</v>
      </c>
      <c r="H39" s="10" t="s">
        <v>89</v>
      </c>
    </row>
    <row r="40" spans="1:8" s="6" customFormat="1" ht="13.5" customHeight="1">
      <c r="A40" s="7">
        <v>43786</v>
      </c>
      <c r="B40" s="47"/>
      <c r="C40" s="47"/>
      <c r="D40" s="1" t="s">
        <v>199</v>
      </c>
      <c r="E40" s="1" t="s">
        <v>32</v>
      </c>
      <c r="F40" s="3" t="s">
        <v>221</v>
      </c>
      <c r="G40" s="2" t="str">
        <f>HYPERLINK("http://cannonballevents.co.uk/rother-valley/","Race Website")</f>
        <v>Race Website</v>
      </c>
      <c r="H40" s="10" t="s">
        <v>136</v>
      </c>
    </row>
    <row r="41" spans="1:8" s="6" customFormat="1" ht="13.5" customHeight="1">
      <c r="A41" s="7">
        <v>43786</v>
      </c>
      <c r="B41" s="47"/>
      <c r="C41" s="47"/>
      <c r="D41" s="1" t="s">
        <v>281</v>
      </c>
      <c r="E41" s="1" t="s">
        <v>32</v>
      </c>
      <c r="F41" s="1" t="s">
        <v>220</v>
      </c>
      <c r="G41" s="2" t="str">
        <f>HYPERLINK("http://cannonballevents.co.uk/rother-valley/","Race Website")</f>
        <v>Race Website</v>
      </c>
      <c r="H41" s="10" t="s">
        <v>136</v>
      </c>
    </row>
    <row r="42" spans="1:8" s="6" customFormat="1" ht="13.5" customHeight="1">
      <c r="A42" s="9">
        <v>43786</v>
      </c>
      <c r="B42" s="57"/>
      <c r="C42" s="57" t="s">
        <v>340</v>
      </c>
      <c r="D42" s="1" t="s">
        <v>163</v>
      </c>
      <c r="E42" s="1" t="s">
        <v>303</v>
      </c>
      <c r="F42" s="1" t="s">
        <v>219</v>
      </c>
      <c r="G42" s="2" t="s">
        <v>132</v>
      </c>
      <c r="H42" s="10" t="s">
        <v>9</v>
      </c>
    </row>
    <row r="43" spans="1:8" s="6" customFormat="1" ht="13.5" customHeight="1">
      <c r="A43" s="7">
        <v>43793</v>
      </c>
      <c r="B43" s="47"/>
      <c r="C43" s="47"/>
      <c r="D43" s="1" t="s">
        <v>81</v>
      </c>
      <c r="E43" s="1" t="s">
        <v>82</v>
      </c>
      <c r="F43" s="3" t="s">
        <v>217</v>
      </c>
      <c r="G43" s="2" t="str">
        <f>HYPERLINK("http://clowneroadrunners.org/","Race Website")</f>
        <v>Race Website</v>
      </c>
      <c r="H43" s="10" t="s">
        <v>7</v>
      </c>
    </row>
    <row r="44" spans="1:8" s="6" customFormat="1" ht="12.75">
      <c r="A44" s="7">
        <v>43793</v>
      </c>
      <c r="B44" s="47"/>
      <c r="C44" s="47"/>
      <c r="D44" s="3" t="s">
        <v>24</v>
      </c>
      <c r="E44" s="1" t="s">
        <v>25</v>
      </c>
      <c r="F44" s="1" t="s">
        <v>221</v>
      </c>
      <c r="G44" s="2" t="str">
        <f>HYPERLINK("http://www.barnsleyac.co.uk/bacraces.html ","Race Website")</f>
        <v>Race Website</v>
      </c>
      <c r="H44" s="8" t="s">
        <v>7</v>
      </c>
    </row>
    <row r="45" spans="1:8" s="6" customFormat="1" ht="12.75">
      <c r="A45" s="9">
        <v>43793</v>
      </c>
      <c r="B45" s="57" t="s">
        <v>340</v>
      </c>
      <c r="C45" s="57"/>
      <c r="D45" s="1" t="s">
        <v>166</v>
      </c>
      <c r="E45" s="1" t="s">
        <v>167</v>
      </c>
      <c r="F45" s="1" t="s">
        <v>221</v>
      </c>
      <c r="G45" s="2" t="str">
        <f>HYPERLINK("https://www.riderhq.com/events/82689/the-doncaster-10k-1","Race Website")</f>
        <v>Race Website</v>
      </c>
      <c r="H45" s="10" t="s">
        <v>7</v>
      </c>
    </row>
    <row r="46" spans="1:8" s="30" customFormat="1" ht="12.75">
      <c r="A46" s="9">
        <v>43799</v>
      </c>
      <c r="B46" s="57"/>
      <c r="C46" s="57"/>
      <c r="D46" s="1" t="s">
        <v>298</v>
      </c>
      <c r="E46" s="1" t="s">
        <v>299</v>
      </c>
      <c r="F46" s="1" t="s">
        <v>300</v>
      </c>
      <c r="G46" s="24" t="s">
        <v>301</v>
      </c>
      <c r="H46" s="10" t="s">
        <v>302</v>
      </c>
    </row>
    <row r="47" spans="1:8" s="6" customFormat="1" ht="13.5" customHeight="1" thickBot="1">
      <c r="A47" s="69" t="s">
        <v>275</v>
      </c>
      <c r="B47" s="70"/>
      <c r="C47" s="70"/>
      <c r="D47" s="39" t="s">
        <v>208</v>
      </c>
      <c r="E47" s="71" t="s">
        <v>83</v>
      </c>
      <c r="F47" s="46" t="s">
        <v>155</v>
      </c>
      <c r="G47" s="26" t="str">
        <f>HYPERLINK("https://www.northernathletics.org.uk/events/northern-indoor-open-meeting-2/","Race Website")</f>
        <v>Race Website</v>
      </c>
      <c r="H47" s="68" t="s">
        <v>89</v>
      </c>
    </row>
    <row r="48" spans="1:8" s="6" customFormat="1" ht="13.5" customHeight="1">
      <c r="A48" s="22">
        <v>43800</v>
      </c>
      <c r="B48" s="56" t="s">
        <v>340</v>
      </c>
      <c r="C48" s="56"/>
      <c r="D48" s="20" t="s">
        <v>196</v>
      </c>
      <c r="E48" s="20" t="s">
        <v>18</v>
      </c>
      <c r="F48" s="20" t="s">
        <v>221</v>
      </c>
      <c r="G48" s="24" t="str">
        <f>HYPERLINK("http://www.steelcitystriders.co.uk/percy-pud-10k/","Race Website")</f>
        <v>Race Website</v>
      </c>
      <c r="H48" s="21" t="s">
        <v>7</v>
      </c>
    </row>
    <row r="49" spans="1:8" s="6" customFormat="1" ht="13.5" customHeight="1">
      <c r="A49" s="23">
        <v>43800</v>
      </c>
      <c r="B49" s="58"/>
      <c r="C49" s="58"/>
      <c r="D49" s="11" t="s">
        <v>168</v>
      </c>
      <c r="E49" s="11" t="s">
        <v>169</v>
      </c>
      <c r="F49" s="1" t="s">
        <v>221</v>
      </c>
      <c r="G49" s="24" t="str">
        <f>HYPERLINK("http://www.run2u.uk/edwinstowe-10k.html","Race Website")</f>
        <v>Race Website</v>
      </c>
      <c r="H49" s="8" t="s">
        <v>8</v>
      </c>
    </row>
    <row r="50" spans="1:8" s="6" customFormat="1" ht="13.5" customHeight="1">
      <c r="A50" s="23">
        <v>43802</v>
      </c>
      <c r="B50" s="58"/>
      <c r="C50" s="58"/>
      <c r="D50" s="4" t="s">
        <v>61</v>
      </c>
      <c r="E50" s="4" t="s">
        <v>83</v>
      </c>
      <c r="F50" s="1" t="s">
        <v>155</v>
      </c>
      <c r="G50" s="2" t="s">
        <v>132</v>
      </c>
      <c r="H50" s="8" t="s">
        <v>7</v>
      </c>
    </row>
    <row r="51" spans="1:8" s="6" customFormat="1" ht="13.5" customHeight="1">
      <c r="A51" s="23" t="s">
        <v>275</v>
      </c>
      <c r="B51" s="58"/>
      <c r="C51" s="58"/>
      <c r="D51" s="4" t="s">
        <v>22</v>
      </c>
      <c r="E51" s="1" t="s">
        <v>23</v>
      </c>
      <c r="F51" s="3" t="s">
        <v>221</v>
      </c>
      <c r="G51" s="24" t="str">
        <f>HYPERLINK("https://northderbyshirerc.jimdo.com/our-races/bolsover-10k/","Race Website")</f>
        <v>Race Website</v>
      </c>
      <c r="H51" s="10" t="s">
        <v>7</v>
      </c>
    </row>
    <row r="52" spans="1:8" s="6" customFormat="1" ht="12.75" customHeight="1">
      <c r="A52" s="9">
        <v>43807</v>
      </c>
      <c r="B52" s="57"/>
      <c r="C52" s="57" t="s">
        <v>340</v>
      </c>
      <c r="D52" s="1" t="s">
        <v>162</v>
      </c>
      <c r="E52" s="1" t="s">
        <v>107</v>
      </c>
      <c r="F52" s="1" t="s">
        <v>219</v>
      </c>
      <c r="G52" s="2" t="s">
        <v>132</v>
      </c>
      <c r="H52" s="8" t="s">
        <v>9</v>
      </c>
    </row>
    <row r="53" spans="1:8" s="6" customFormat="1" ht="14.25" customHeight="1">
      <c r="A53" s="23">
        <v>43813</v>
      </c>
      <c r="B53" s="58"/>
      <c r="C53" s="58"/>
      <c r="D53" s="4" t="s">
        <v>11</v>
      </c>
      <c r="E53" s="4" t="s">
        <v>12</v>
      </c>
      <c r="F53" s="1" t="s">
        <v>223</v>
      </c>
      <c r="G53" s="2" t="str">
        <f>HYPERLINK("http://www.barnsleyharriers.org.uk/index.php/silkstone-shuffle","Race Website")</f>
        <v>Race Website</v>
      </c>
      <c r="H53" s="10" t="s">
        <v>8</v>
      </c>
    </row>
    <row r="54" spans="1:11" s="6" customFormat="1" ht="12.75">
      <c r="A54" s="7" t="s">
        <v>275</v>
      </c>
      <c r="B54" s="47"/>
      <c r="C54" s="47"/>
      <c r="D54" s="1" t="s">
        <v>184</v>
      </c>
      <c r="E54" s="1" t="s">
        <v>141</v>
      </c>
      <c r="F54" s="1" t="s">
        <v>142</v>
      </c>
      <c r="G54" s="2" t="str">
        <f>HYPERLINK("http://sheffieldathletics.co.uk/run-jump-throw-indoor-2018/","Race Website")</f>
        <v>Race Website</v>
      </c>
      <c r="H54" s="10" t="s">
        <v>143</v>
      </c>
      <c r="K54" s="15"/>
    </row>
    <row r="55" spans="1:8" s="6" customFormat="1" ht="12.75" customHeight="1">
      <c r="A55" s="9">
        <v>43814</v>
      </c>
      <c r="B55" s="57"/>
      <c r="C55" s="57"/>
      <c r="D55" s="1" t="s">
        <v>19</v>
      </c>
      <c r="E55" s="1" t="s">
        <v>20</v>
      </c>
      <c r="F55" s="1" t="s">
        <v>257</v>
      </c>
      <c r="G55" s="24" t="str">
        <f>HYPERLINK("http://kimberworthstriders.co.uk/joomla3/index.php/2015-08-13-15-51-30/santa-s-special","Race Website")</f>
        <v>Race Website</v>
      </c>
      <c r="H55" s="10" t="s">
        <v>8</v>
      </c>
    </row>
    <row r="56" spans="1:8" s="6" customFormat="1" ht="12.75" customHeight="1">
      <c r="A56" s="23">
        <v>43821</v>
      </c>
      <c r="B56" s="58"/>
      <c r="C56" s="58"/>
      <c r="D56" s="4" t="s">
        <v>21</v>
      </c>
      <c r="E56" s="1" t="s">
        <v>116</v>
      </c>
      <c r="F56" s="1" t="s">
        <v>232</v>
      </c>
      <c r="G56" s="2" t="str">
        <f>HYPERLINK("http://barnsleyac.co.uk/bacraces.html","Race Website")</f>
        <v>Race Website</v>
      </c>
      <c r="H56" s="8" t="s">
        <v>7</v>
      </c>
    </row>
    <row r="57" spans="1:8" s="6" customFormat="1" ht="13.5" customHeight="1">
      <c r="A57" s="23">
        <v>43825</v>
      </c>
      <c r="B57" s="58"/>
      <c r="C57" s="58"/>
      <c r="D57" s="11" t="s">
        <v>209</v>
      </c>
      <c r="E57" s="1" t="s">
        <v>210</v>
      </c>
      <c r="F57" s="1" t="s">
        <v>224</v>
      </c>
      <c r="G57" s="2" t="str">
        <f>HYPERLINK("https://maltbyrunningclub.wordpress.com/braithwell-boxing-day-race/","Race Website")</f>
        <v>Race Website</v>
      </c>
      <c r="H57" s="8" t="s">
        <v>7</v>
      </c>
    </row>
    <row r="58" spans="1:8" s="6" customFormat="1" ht="13.5" customHeight="1" thickBot="1">
      <c r="A58" s="29">
        <v>43828</v>
      </c>
      <c r="B58" s="59"/>
      <c r="C58" s="59"/>
      <c r="D58" s="28" t="s">
        <v>117</v>
      </c>
      <c r="E58" s="25" t="s">
        <v>261</v>
      </c>
      <c r="F58" s="25" t="s">
        <v>216</v>
      </c>
      <c r="G58" s="26" t="str">
        <f>HYPERLINK("https://racebest.com/races/vtqvf","Race Website")</f>
        <v>Race Website</v>
      </c>
      <c r="H58" s="27" t="s">
        <v>9</v>
      </c>
    </row>
  </sheetData>
  <sheetProtection/>
  <mergeCells count="3">
    <mergeCell ref="A1:D1"/>
    <mergeCell ref="A2:D2"/>
    <mergeCell ref="G1:H1"/>
  </mergeCells>
  <hyperlinks>
    <hyperlink ref="G19" r:id="rId1" display="http://pfrac.co.uk/club-races/penistone-hill-race/"/>
    <hyperlink ref="G44" r:id="rId2" display="http://www.barnsleyac.co.uk/bacraces.html"/>
    <hyperlink ref="G21" r:id="rId3" display="http://www.rotherhamharriers.org/wickersley/"/>
    <hyperlink ref="G14" r:id="rId4" display="mike.levery@mclconsultancy.co.uk"/>
    <hyperlink ref="G33" r:id="rId5" display="https://www.ageuk.org.uk/get-involved/fundraise/sporting-events/running/leeds-abbey-dash/"/>
    <hyperlink ref="G7" r:id="rId6" display="http://www.barnsleyac.co.uk/bacraces.html "/>
    <hyperlink ref="G27" r:id="rId7" display="mike.levery@mclconsultancy.co.uk"/>
    <hyperlink ref="G32" r:id="rId8" display="mike.levery@mclconsultancy.co.uk"/>
    <hyperlink ref="G42" r:id="rId9" display="mike.levery@mclconsultancy.co.uk"/>
    <hyperlink ref="G52" r:id="rId10" display="mike.levery@mclconsultancy.co.uk"/>
    <hyperlink ref="G15" r:id="rId11" display="http://crystalpeaks-runners.co.uk/Moss_Valley_Madness.php"/>
    <hyperlink ref="G16" r:id="rId12" display="mike.levery@mclconsultancy.co.uk"/>
    <hyperlink ref="G20" r:id="rId13" display="mike.levery@mclconsultancy.co.uk"/>
    <hyperlink ref="G25" r:id="rId14" display="mike.levery@mclconsultancy.co.uk"/>
    <hyperlink ref="G28" r:id="rId15" display="mike.levery@mclconsultancy.co.uk"/>
    <hyperlink ref="G29" r:id="rId16" display="mike.levery@mclconsultancy.co.uk"/>
    <hyperlink ref="G30" r:id="rId17" display="mike.levery@mclconsultancy.co.uk"/>
    <hyperlink ref="G34" r:id="rId18" display="mike.levery@mclconsultancy.co.uk"/>
    <hyperlink ref="G23" r:id="rId19" display="http://www.doncasterathleticclub.com/cusworth-10k/"/>
    <hyperlink ref="G35" r:id="rId20" display="http://kimberworthstriders.co.uk/joomla3/index.php/2015-08-13-15-51-30/canal-race"/>
    <hyperlink ref="G43" r:id="rId21" display="http://clowneroadrunners.org/"/>
    <hyperlink ref="G40" r:id="rId22" display="http://cannonballevents.co.uk/rother-valley/"/>
    <hyperlink ref="G18" r:id="rId23" display="https://www.globalenergyrace.com/syourcity?id=305"/>
    <hyperlink ref="G26" r:id="rId24" display="http://www.hmarston.co.uk/rhac/trail/rrrr_entry.htm"/>
    <hyperlink ref="G22" r:id="rId25" display="mike.levery@mclconsultancy.co.uk"/>
    <hyperlink ref="G24" r:id="rId26" display="https://www.pontefracthalfmarathon.co.uk/"/>
    <hyperlink ref="G39" r:id="rId27" display="https://www.northernathletics.org.uk/events/northern-athletics-indoor-open-meeting-1/"/>
    <hyperlink ref="G41" r:id="rId28" display="http://cannonballevents.co.uk/rother-valley/"/>
    <hyperlink ref="G37" r:id="rId29" display="http://cannonballevents.co.uk/rother-valley/"/>
    <hyperlink ref="G38" r:id="rId30" display="http://cannonballevents.co.uk/rother-valley/"/>
    <hyperlink ref="G46" r:id="rId31" display="Race Website"/>
    <hyperlink ref="E2" r:id="rId32" display="South Yorkshire County Athletics Association calander"/>
  </hyperlinks>
  <printOptions/>
  <pageMargins left="0.7" right="0.7" top="0.75" bottom="0.75" header="0.3" footer="0.3"/>
  <pageSetup horizontalDpi="600" verticalDpi="600" orientation="portrait" paperSize="9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MCL Consultancy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steve</cp:lastModifiedBy>
  <cp:lastPrinted>2016-08-11T10:09:18Z</cp:lastPrinted>
  <dcterms:created xsi:type="dcterms:W3CDTF">2007-08-10T14:22:51Z</dcterms:created>
  <dcterms:modified xsi:type="dcterms:W3CDTF">2020-02-27T16:18:07Z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